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508" yWindow="72" windowWidth="14040" windowHeight="12900"/>
  </bookViews>
  <sheets>
    <sheet name="Лист1" sheetId="2" r:id="rId1"/>
  </sheets>
  <definedNames>
    <definedName name="_xlnm.Print_Titles" localSheetId="0">Лист1!$7:$7</definedName>
    <definedName name="_xlnm.Print_Area" localSheetId="0">Лист1!$A$1:$K$47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C25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C21" i="2"/>
  <c r="C20" i="2" s="1"/>
  <c r="J17" i="2"/>
  <c r="I17" i="2"/>
  <c r="H17" i="2"/>
  <c r="G17" i="2"/>
  <c r="F17" i="2"/>
  <c r="E17" i="2"/>
  <c r="D17" i="2"/>
  <c r="C17" i="2"/>
  <c r="K17" i="2" s="1"/>
  <c r="D15" i="2"/>
  <c r="C15" i="2"/>
  <c r="J12" i="2"/>
  <c r="I12" i="2"/>
  <c r="H12" i="2"/>
  <c r="G12" i="2"/>
  <c r="F12" i="2"/>
  <c r="E12" i="2"/>
  <c r="D12" i="2"/>
  <c r="C12" i="2"/>
  <c r="C10" i="2" s="1"/>
  <c r="G45" i="2" l="1"/>
  <c r="K45" i="2" s="1"/>
  <c r="K43" i="2"/>
  <c r="K42" i="2" s="1"/>
  <c r="J42" i="2"/>
  <c r="I42" i="2"/>
  <c r="H42" i="2"/>
  <c r="G42" i="2"/>
  <c r="F42" i="2"/>
  <c r="E42" i="2"/>
  <c r="D42" i="2"/>
  <c r="C42" i="2"/>
  <c r="K40" i="2"/>
  <c r="K38" i="2"/>
  <c r="K36" i="2"/>
  <c r="K35" i="2"/>
  <c r="K27" i="2" s="1"/>
  <c r="K33" i="2"/>
  <c r="K32" i="2"/>
  <c r="K31" i="2"/>
  <c r="K30" i="2"/>
  <c r="K29" i="2"/>
  <c r="K28" i="2"/>
  <c r="J27" i="2"/>
  <c r="I27" i="2"/>
  <c r="H27" i="2"/>
  <c r="G27" i="2"/>
  <c r="F27" i="2"/>
  <c r="E27" i="2"/>
  <c r="D27" i="2"/>
  <c r="C27" i="2"/>
  <c r="K25" i="2"/>
  <c r="J24" i="2"/>
  <c r="I24" i="2"/>
  <c r="H24" i="2"/>
  <c r="G24" i="2"/>
  <c r="F24" i="2"/>
  <c r="E24" i="2"/>
  <c r="D24" i="2"/>
  <c r="C24" i="2"/>
  <c r="C9" i="2" s="1"/>
  <c r="K23" i="2"/>
  <c r="K22" i="2"/>
  <c r="K21" i="2"/>
  <c r="J20" i="2"/>
  <c r="I20" i="2"/>
  <c r="H20" i="2"/>
  <c r="G20" i="2"/>
  <c r="F20" i="2"/>
  <c r="E20" i="2"/>
  <c r="D20" i="2"/>
  <c r="D10" i="2"/>
  <c r="K15" i="2"/>
  <c r="K14" i="2"/>
  <c r="K13" i="2"/>
  <c r="K12" i="2"/>
  <c r="K11" i="2"/>
  <c r="J10" i="2"/>
  <c r="J9" i="2" s="1"/>
  <c r="I10" i="2"/>
  <c r="I9" i="2" s="1"/>
  <c r="I47" i="2" s="1"/>
  <c r="H10" i="2"/>
  <c r="G10" i="2"/>
  <c r="G9" i="2" s="1"/>
  <c r="F10" i="2"/>
  <c r="E10" i="2"/>
  <c r="J47" i="2" l="1"/>
  <c r="G47" i="2"/>
  <c r="H9" i="2"/>
  <c r="H47" i="2" s="1"/>
  <c r="F9" i="2"/>
  <c r="F47" i="2" s="1"/>
  <c r="K24" i="2"/>
  <c r="D9" i="2"/>
  <c r="D47" i="2" s="1"/>
  <c r="K20" i="2"/>
  <c r="E9" i="2"/>
  <c r="E47" i="2" s="1"/>
  <c r="C47" i="2"/>
  <c r="K10" i="2"/>
  <c r="K9" i="2" l="1"/>
  <c r="K47" i="2" s="1"/>
</calcChain>
</file>

<file path=xl/sharedStrings.xml><?xml version="1.0" encoding="utf-8"?>
<sst xmlns="http://schemas.openxmlformats.org/spreadsheetml/2006/main" count="47" uniqueCount="47">
  <si>
    <t>(руб.)</t>
  </si>
  <si>
    <t>Код</t>
  </si>
  <si>
    <t>Наименование групп, подгрупп, статей и подстатей доходов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</si>
  <si>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</si>
  <si>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</si>
  <si>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</si>
  <si>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</si>
  <si>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</si>
  <si>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</si>
  <si>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</si>
  <si>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</si>
  <si>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</si>
  <si>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Налоговые доходы</t>
  </si>
  <si>
    <t>Подоходные налоги</t>
  </si>
  <si>
    <t>Налог на доходы организаций по отрасли (подотрасли, виду деятельности)</t>
  </si>
  <si>
    <t>Налог с потенциально возможного к получению годового дохода для индивидуальных предпринимателей</t>
  </si>
  <si>
    <t>Налог с выручки индивидуальных предпринимателей, применяющих упрощенную систему налогообложения</t>
  </si>
  <si>
    <t>Подоходный налог с физических лиц</t>
  </si>
  <si>
    <t>Налоги на имущество</t>
  </si>
  <si>
    <t>Платежи за пользование природными ресурсами</t>
  </si>
  <si>
    <t>Земельный налог</t>
  </si>
  <si>
    <t>Земельный налог на земли сельскохозяйственного назначения</t>
  </si>
  <si>
    <t>Земельный налог на земли несельскохозяйственного назначения</t>
  </si>
  <si>
    <t>Земельный налог с физических лиц</t>
  </si>
  <si>
    <t>Прочие налоги, пошлины и сборы</t>
  </si>
  <si>
    <t>Местные налоги и сборы</t>
  </si>
  <si>
    <t>Неналоговые доходы</t>
  </si>
  <si>
    <t>Доходы от имущества, находящегося в государственной и муниципальной собственности, или от деятельности</t>
  </si>
  <si>
    <t>Доходы от сдачи в аренду имущества, находящегося в государственной собственности</t>
  </si>
  <si>
    <t>Дивиденды по государственному долевому участию в акционерных предприятиях</t>
  </si>
  <si>
    <t>Погашение налогового и иных видов кредитов, займов</t>
  </si>
  <si>
    <t>Перечисление процентов за пользование кредитами, займами</t>
  </si>
  <si>
    <t>Платежи от государственных и муниципальных организаций</t>
  </si>
  <si>
    <t>Доходы от продажи имущества, находящегося в государственной и муниципальной собственности</t>
  </si>
  <si>
    <t>Поступления от приватизации объектов государственной и муниципальной собственности</t>
  </si>
  <si>
    <t>Административные платежи и сборы</t>
  </si>
  <si>
    <t>Штрафные санкции, возмещение ущерба</t>
  </si>
  <si>
    <t>Доходы целевых бюджетных фондов</t>
  </si>
  <si>
    <t>Территориальные целевые бюджетные экологические фонды</t>
  </si>
  <si>
    <t>ИТОГО</t>
  </si>
  <si>
    <t>Приложение № 4.1</t>
  </si>
  <si>
    <t xml:space="preserve">к  Закону Приднестровской Молдавской Республики </t>
  </si>
  <si>
    <t>Налог с выручки организаций, применяющих упрощенную систему налогообложения, бухгалтерского учета и отчетности</t>
  </si>
  <si>
    <t>"О республиканском бюджете на 2026 год"</t>
  </si>
  <si>
    <t>Доходы местных бюджетов в разрезе основных видов налоговых, неналоговых и иных обязательных платежей на 2026 год</t>
  </si>
  <si>
    <t xml:space="preserve"> </t>
  </si>
  <si>
    <t>Доходы от оказания муниципальными учреждениями платных услуг  и иной приносящей доход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</si>
</sst>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\ _₽_-;\-* #,##0\ _₽_-;_-* &quot;-&quot;??\ _₽_-;_-@_-"/>
    <numFmt numFmtId="167" formatCode="_-* #,##0_р_._-;\-* #,##0_р_._-;_-* &quot;-&quot;??_р_._-;_-@_-"/>
    <numFmt numFmtId="168" formatCode="_-* #,##0.00_р_._-;\-* #,##0.00_р_._-;_-* &quot;-&quot;_р_._-;_-@_-"/>
    <numFmt numFmtId="169" formatCode="_-* #,##0_-;\-* #,##0_-;_-* &quot;-&quot;??_-;_-@_-"/>
    <numFmt numFmtId="170" formatCode="_-* #,##0\ _₽_-;\-* #,##0\ _₽_-;_-* &quot;-&quot;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6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164" fontId="5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left" vertical="center" wrapText="1"/>
    </xf>
    <xf numFmtId="167" fontId="4" fillId="0" borderId="0" xfId="0" applyNumberFormat="1" applyFont="1" applyFill="1"/>
    <xf numFmtId="165" fontId="4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4" fillId="0" borderId="0" xfId="0" applyNumberFormat="1" applyFont="1" applyFill="1" applyBorder="1" applyAlignment="1">
      <alignment wrapText="1"/>
    </xf>
    <xf numFmtId="43" fontId="5" fillId="0" borderId="0" xfId="7" applyFont="1" applyFill="1" applyBorder="1" applyAlignment="1">
      <alignment horizontal="center" vertical="center"/>
    </xf>
    <xf numFmtId="164" fontId="4" fillId="0" borderId="0" xfId="0" applyNumberFormat="1" applyFont="1" applyFill="1"/>
    <xf numFmtId="168" fontId="4" fillId="0" borderId="0" xfId="0" applyNumberFormat="1" applyFont="1" applyFill="1"/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wrapText="1"/>
    </xf>
    <xf numFmtId="169" fontId="6" fillId="0" borderId="1" xfId="4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9" fontId="9" fillId="0" borderId="1" xfId="4" applyNumberFormat="1" applyFont="1" applyFill="1" applyBorder="1" applyAlignment="1">
      <alignment horizontal="center" vertical="center"/>
    </xf>
    <xf numFmtId="164" fontId="5" fillId="0" borderId="0" xfId="0" applyNumberFormat="1" applyFont="1" applyFill="1"/>
    <xf numFmtId="168" fontId="5" fillId="0" borderId="0" xfId="0" applyNumberFormat="1" applyFont="1" applyFill="1"/>
    <xf numFmtId="0" fontId="5" fillId="0" borderId="1" xfId="0" applyFont="1" applyFill="1" applyBorder="1" applyAlignment="1">
      <alignment horizontal="center" wrapText="1"/>
    </xf>
    <xf numFmtId="170" fontId="5" fillId="2" borderId="1" xfId="5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center" wrapText="1"/>
    </xf>
  </cellXfs>
  <cellStyles count="8">
    <cellStyle name="Обычный" xfId="0" builtinId="0"/>
    <cellStyle name="Обычный 2" xfId="5"/>
    <cellStyle name="Обычный 3" xfId="1"/>
    <cellStyle name="Финансовый" xfId="7" builtinId="3"/>
    <cellStyle name="Финансовый 2" xfId="4"/>
    <cellStyle name="Финансовый 2 2" xfId="6"/>
    <cellStyle name="Финансовый 3" xfId="2"/>
    <cellStyle name="Финансов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topLeftCell="B1" zoomScaleNormal="130" zoomScaleSheetLayoutView="100" workbookViewId="0">
      <pane xSplit="1" ySplit="8" topLeftCell="C33" activePane="bottomRight" state="frozen"/>
      <selection activeCell="B1" sqref="B1"/>
      <selection pane="topRight" activeCell="C1" sqref="C1"/>
      <selection pane="bottomLeft" activeCell="B11" sqref="B11"/>
      <selection pane="bottomRight" activeCell="B46" sqref="B46"/>
    </sheetView>
  </sheetViews>
  <sheetFormatPr defaultRowHeight="13.2" x14ac:dyDescent="0.25"/>
  <cols>
    <col min="1" max="1" width="8.109375" style="1" customWidth="1"/>
    <col min="2" max="2" width="55.33203125" style="2" customWidth="1"/>
    <col min="3" max="3" width="12" style="3" customWidth="1"/>
    <col min="4" max="4" width="11.6640625" style="3" customWidth="1"/>
    <col min="5" max="5" width="13" style="3" customWidth="1"/>
    <col min="6" max="6" width="12" style="3" customWidth="1"/>
    <col min="7" max="7" width="11" style="3" bestFit="1" customWidth="1"/>
    <col min="8" max="8" width="12" style="3" bestFit="1" customWidth="1"/>
    <col min="9" max="9" width="12.33203125" style="3" bestFit="1" customWidth="1"/>
    <col min="10" max="10" width="11" style="3" bestFit="1" customWidth="1"/>
    <col min="11" max="11" width="14.21875" style="3" customWidth="1"/>
    <col min="12" max="12" width="9.109375" style="5"/>
    <col min="13" max="13" width="13.6640625" style="5" bestFit="1" customWidth="1"/>
    <col min="14" max="99" width="9.109375" style="5"/>
    <col min="100" max="100" width="7.88671875" style="5" customWidth="1"/>
    <col min="101" max="101" width="62.6640625" style="5" customWidth="1"/>
    <col min="102" max="102" width="14.44140625" style="5" customWidth="1"/>
    <col min="103" max="103" width="13.6640625" style="5" customWidth="1"/>
    <col min="104" max="104" width="14.5546875" style="5" customWidth="1"/>
    <col min="105" max="105" width="14" style="5" customWidth="1"/>
    <col min="106" max="107" width="13.44140625" style="5" bestFit="1" customWidth="1"/>
    <col min="108" max="108" width="15.44140625" style="5" customWidth="1"/>
    <col min="109" max="109" width="13.44140625" style="5" bestFit="1" customWidth="1"/>
    <col min="110" max="110" width="14" style="5" customWidth="1"/>
    <col min="111" max="111" width="18.5546875" style="5" customWidth="1"/>
    <col min="112" max="112" width="8.109375" style="5" bestFit="1" customWidth="1"/>
    <col min="113" max="355" width="9.109375" style="5"/>
    <col min="356" max="356" width="7.88671875" style="5" customWidth="1"/>
    <col min="357" max="357" width="62.6640625" style="5" customWidth="1"/>
    <col min="358" max="358" width="14.44140625" style="5" customWidth="1"/>
    <col min="359" max="359" width="13.6640625" style="5" customWidth="1"/>
    <col min="360" max="360" width="14.5546875" style="5" customWidth="1"/>
    <col min="361" max="361" width="14" style="5" customWidth="1"/>
    <col min="362" max="363" width="13.44140625" style="5" bestFit="1" customWidth="1"/>
    <col min="364" max="364" width="15.44140625" style="5" customWidth="1"/>
    <col min="365" max="365" width="13.44140625" style="5" bestFit="1" customWidth="1"/>
    <col min="366" max="366" width="14" style="5" customWidth="1"/>
    <col min="367" max="367" width="18.5546875" style="5" customWidth="1"/>
    <col min="368" max="368" width="8.109375" style="5" bestFit="1" customWidth="1"/>
    <col min="369" max="611" width="9.109375" style="5"/>
    <col min="612" max="612" width="7.88671875" style="5" customWidth="1"/>
    <col min="613" max="613" width="62.6640625" style="5" customWidth="1"/>
    <col min="614" max="614" width="14.44140625" style="5" customWidth="1"/>
    <col min="615" max="615" width="13.6640625" style="5" customWidth="1"/>
    <col min="616" max="616" width="14.5546875" style="5" customWidth="1"/>
    <col min="617" max="617" width="14" style="5" customWidth="1"/>
    <col min="618" max="619" width="13.44140625" style="5" bestFit="1" customWidth="1"/>
    <col min="620" max="620" width="15.44140625" style="5" customWidth="1"/>
    <col min="621" max="621" width="13.44140625" style="5" bestFit="1" customWidth="1"/>
    <col min="622" max="622" width="14" style="5" customWidth="1"/>
    <col min="623" max="623" width="18.5546875" style="5" customWidth="1"/>
    <col min="624" max="624" width="8.109375" style="5" bestFit="1" customWidth="1"/>
    <col min="625" max="867" width="9.109375" style="5"/>
    <col min="868" max="868" width="7.88671875" style="5" customWidth="1"/>
    <col min="869" max="869" width="62.6640625" style="5" customWidth="1"/>
    <col min="870" max="870" width="14.44140625" style="5" customWidth="1"/>
    <col min="871" max="871" width="13.6640625" style="5" customWidth="1"/>
    <col min="872" max="872" width="14.5546875" style="5" customWidth="1"/>
    <col min="873" max="873" width="14" style="5" customWidth="1"/>
    <col min="874" max="875" width="13.44140625" style="5" bestFit="1" customWidth="1"/>
    <col min="876" max="876" width="15.44140625" style="5" customWidth="1"/>
    <col min="877" max="877" width="13.44140625" style="5" bestFit="1" customWidth="1"/>
    <col min="878" max="878" width="14" style="5" customWidth="1"/>
    <col min="879" max="879" width="18.5546875" style="5" customWidth="1"/>
    <col min="880" max="880" width="8.109375" style="5" bestFit="1" customWidth="1"/>
    <col min="881" max="1123" width="9.109375" style="5"/>
    <col min="1124" max="1124" width="7.88671875" style="5" customWidth="1"/>
    <col min="1125" max="1125" width="62.6640625" style="5" customWidth="1"/>
    <col min="1126" max="1126" width="14.44140625" style="5" customWidth="1"/>
    <col min="1127" max="1127" width="13.6640625" style="5" customWidth="1"/>
    <col min="1128" max="1128" width="14.5546875" style="5" customWidth="1"/>
    <col min="1129" max="1129" width="14" style="5" customWidth="1"/>
    <col min="1130" max="1131" width="13.44140625" style="5" bestFit="1" customWidth="1"/>
    <col min="1132" max="1132" width="15.44140625" style="5" customWidth="1"/>
    <col min="1133" max="1133" width="13.44140625" style="5" bestFit="1" customWidth="1"/>
    <col min="1134" max="1134" width="14" style="5" customWidth="1"/>
    <col min="1135" max="1135" width="18.5546875" style="5" customWidth="1"/>
    <col min="1136" max="1136" width="8.109375" style="5" bestFit="1" customWidth="1"/>
    <col min="1137" max="1379" width="9.109375" style="5"/>
    <col min="1380" max="1380" width="7.88671875" style="5" customWidth="1"/>
    <col min="1381" max="1381" width="62.6640625" style="5" customWidth="1"/>
    <col min="1382" max="1382" width="14.44140625" style="5" customWidth="1"/>
    <col min="1383" max="1383" width="13.6640625" style="5" customWidth="1"/>
    <col min="1384" max="1384" width="14.5546875" style="5" customWidth="1"/>
    <col min="1385" max="1385" width="14" style="5" customWidth="1"/>
    <col min="1386" max="1387" width="13.44140625" style="5" bestFit="1" customWidth="1"/>
    <col min="1388" max="1388" width="15.44140625" style="5" customWidth="1"/>
    <col min="1389" max="1389" width="13.44140625" style="5" bestFit="1" customWidth="1"/>
    <col min="1390" max="1390" width="14" style="5" customWidth="1"/>
    <col min="1391" max="1391" width="18.5546875" style="5" customWidth="1"/>
    <col min="1392" max="1392" width="8.109375" style="5" bestFit="1" customWidth="1"/>
    <col min="1393" max="1635" width="9.109375" style="5"/>
    <col min="1636" max="1636" width="7.88671875" style="5" customWidth="1"/>
    <col min="1637" max="1637" width="62.6640625" style="5" customWidth="1"/>
    <col min="1638" max="1638" width="14.44140625" style="5" customWidth="1"/>
    <col min="1639" max="1639" width="13.6640625" style="5" customWidth="1"/>
    <col min="1640" max="1640" width="14.5546875" style="5" customWidth="1"/>
    <col min="1641" max="1641" width="14" style="5" customWidth="1"/>
    <col min="1642" max="1643" width="13.44140625" style="5" bestFit="1" customWidth="1"/>
    <col min="1644" max="1644" width="15.44140625" style="5" customWidth="1"/>
    <col min="1645" max="1645" width="13.44140625" style="5" bestFit="1" customWidth="1"/>
    <col min="1646" max="1646" width="14" style="5" customWidth="1"/>
    <col min="1647" max="1647" width="18.5546875" style="5" customWidth="1"/>
    <col min="1648" max="1648" width="8.109375" style="5" bestFit="1" customWidth="1"/>
    <col min="1649" max="1891" width="9.109375" style="5"/>
    <col min="1892" max="1892" width="7.88671875" style="5" customWidth="1"/>
    <col min="1893" max="1893" width="62.6640625" style="5" customWidth="1"/>
    <col min="1894" max="1894" width="14.44140625" style="5" customWidth="1"/>
    <col min="1895" max="1895" width="13.6640625" style="5" customWidth="1"/>
    <col min="1896" max="1896" width="14.5546875" style="5" customWidth="1"/>
    <col min="1897" max="1897" width="14" style="5" customWidth="1"/>
    <col min="1898" max="1899" width="13.44140625" style="5" bestFit="1" customWidth="1"/>
    <col min="1900" max="1900" width="15.44140625" style="5" customWidth="1"/>
    <col min="1901" max="1901" width="13.44140625" style="5" bestFit="1" customWidth="1"/>
    <col min="1902" max="1902" width="14" style="5" customWidth="1"/>
    <col min="1903" max="1903" width="18.5546875" style="5" customWidth="1"/>
    <col min="1904" max="1904" width="8.109375" style="5" bestFit="1" customWidth="1"/>
    <col min="1905" max="2147" width="9.109375" style="5"/>
    <col min="2148" max="2148" width="7.88671875" style="5" customWidth="1"/>
    <col min="2149" max="2149" width="62.6640625" style="5" customWidth="1"/>
    <col min="2150" max="2150" width="14.44140625" style="5" customWidth="1"/>
    <col min="2151" max="2151" width="13.6640625" style="5" customWidth="1"/>
    <col min="2152" max="2152" width="14.5546875" style="5" customWidth="1"/>
    <col min="2153" max="2153" width="14" style="5" customWidth="1"/>
    <col min="2154" max="2155" width="13.44140625" style="5" bestFit="1" customWidth="1"/>
    <col min="2156" max="2156" width="15.44140625" style="5" customWidth="1"/>
    <col min="2157" max="2157" width="13.44140625" style="5" bestFit="1" customWidth="1"/>
    <col min="2158" max="2158" width="14" style="5" customWidth="1"/>
    <col min="2159" max="2159" width="18.5546875" style="5" customWidth="1"/>
    <col min="2160" max="2160" width="8.109375" style="5" bestFit="1" customWidth="1"/>
    <col min="2161" max="2403" width="9.109375" style="5"/>
    <col min="2404" max="2404" width="7.88671875" style="5" customWidth="1"/>
    <col min="2405" max="2405" width="62.6640625" style="5" customWidth="1"/>
    <col min="2406" max="2406" width="14.44140625" style="5" customWidth="1"/>
    <col min="2407" max="2407" width="13.6640625" style="5" customWidth="1"/>
    <col min="2408" max="2408" width="14.5546875" style="5" customWidth="1"/>
    <col min="2409" max="2409" width="14" style="5" customWidth="1"/>
    <col min="2410" max="2411" width="13.44140625" style="5" bestFit="1" customWidth="1"/>
    <col min="2412" max="2412" width="15.44140625" style="5" customWidth="1"/>
    <col min="2413" max="2413" width="13.44140625" style="5" bestFit="1" customWidth="1"/>
    <col min="2414" max="2414" width="14" style="5" customWidth="1"/>
    <col min="2415" max="2415" width="18.5546875" style="5" customWidth="1"/>
    <col min="2416" max="2416" width="8.109375" style="5" bestFit="1" customWidth="1"/>
    <col min="2417" max="2659" width="9.109375" style="5"/>
    <col min="2660" max="2660" width="7.88671875" style="5" customWidth="1"/>
    <col min="2661" max="2661" width="62.6640625" style="5" customWidth="1"/>
    <col min="2662" max="2662" width="14.44140625" style="5" customWidth="1"/>
    <col min="2663" max="2663" width="13.6640625" style="5" customWidth="1"/>
    <col min="2664" max="2664" width="14.5546875" style="5" customWidth="1"/>
    <col min="2665" max="2665" width="14" style="5" customWidth="1"/>
    <col min="2666" max="2667" width="13.44140625" style="5" bestFit="1" customWidth="1"/>
    <col min="2668" max="2668" width="15.44140625" style="5" customWidth="1"/>
    <col min="2669" max="2669" width="13.44140625" style="5" bestFit="1" customWidth="1"/>
    <col min="2670" max="2670" width="14" style="5" customWidth="1"/>
    <col min="2671" max="2671" width="18.5546875" style="5" customWidth="1"/>
    <col min="2672" max="2672" width="8.109375" style="5" bestFit="1" customWidth="1"/>
    <col min="2673" max="2915" width="9.109375" style="5"/>
    <col min="2916" max="2916" width="7.88671875" style="5" customWidth="1"/>
    <col min="2917" max="2917" width="62.6640625" style="5" customWidth="1"/>
    <col min="2918" max="2918" width="14.44140625" style="5" customWidth="1"/>
    <col min="2919" max="2919" width="13.6640625" style="5" customWidth="1"/>
    <col min="2920" max="2920" width="14.5546875" style="5" customWidth="1"/>
    <col min="2921" max="2921" width="14" style="5" customWidth="1"/>
    <col min="2922" max="2923" width="13.44140625" style="5" bestFit="1" customWidth="1"/>
    <col min="2924" max="2924" width="15.44140625" style="5" customWidth="1"/>
    <col min="2925" max="2925" width="13.44140625" style="5" bestFit="1" customWidth="1"/>
    <col min="2926" max="2926" width="14" style="5" customWidth="1"/>
    <col min="2927" max="2927" width="18.5546875" style="5" customWidth="1"/>
    <col min="2928" max="2928" width="8.109375" style="5" bestFit="1" customWidth="1"/>
    <col min="2929" max="3171" width="9.109375" style="5"/>
    <col min="3172" max="3172" width="7.88671875" style="5" customWidth="1"/>
    <col min="3173" max="3173" width="62.6640625" style="5" customWidth="1"/>
    <col min="3174" max="3174" width="14.44140625" style="5" customWidth="1"/>
    <col min="3175" max="3175" width="13.6640625" style="5" customWidth="1"/>
    <col min="3176" max="3176" width="14.5546875" style="5" customWidth="1"/>
    <col min="3177" max="3177" width="14" style="5" customWidth="1"/>
    <col min="3178" max="3179" width="13.44140625" style="5" bestFit="1" customWidth="1"/>
    <col min="3180" max="3180" width="15.44140625" style="5" customWidth="1"/>
    <col min="3181" max="3181" width="13.44140625" style="5" bestFit="1" customWidth="1"/>
    <col min="3182" max="3182" width="14" style="5" customWidth="1"/>
    <col min="3183" max="3183" width="18.5546875" style="5" customWidth="1"/>
    <col min="3184" max="3184" width="8.109375" style="5" bestFit="1" customWidth="1"/>
    <col min="3185" max="3427" width="9.109375" style="5"/>
    <col min="3428" max="3428" width="7.88671875" style="5" customWidth="1"/>
    <col min="3429" max="3429" width="62.6640625" style="5" customWidth="1"/>
    <col min="3430" max="3430" width="14.44140625" style="5" customWidth="1"/>
    <col min="3431" max="3431" width="13.6640625" style="5" customWidth="1"/>
    <col min="3432" max="3432" width="14.5546875" style="5" customWidth="1"/>
    <col min="3433" max="3433" width="14" style="5" customWidth="1"/>
    <col min="3434" max="3435" width="13.44140625" style="5" bestFit="1" customWidth="1"/>
    <col min="3436" max="3436" width="15.44140625" style="5" customWidth="1"/>
    <col min="3437" max="3437" width="13.44140625" style="5" bestFit="1" customWidth="1"/>
    <col min="3438" max="3438" width="14" style="5" customWidth="1"/>
    <col min="3439" max="3439" width="18.5546875" style="5" customWidth="1"/>
    <col min="3440" max="3440" width="8.109375" style="5" bestFit="1" customWidth="1"/>
    <col min="3441" max="3683" width="9.109375" style="5"/>
    <col min="3684" max="3684" width="7.88671875" style="5" customWidth="1"/>
    <col min="3685" max="3685" width="62.6640625" style="5" customWidth="1"/>
    <col min="3686" max="3686" width="14.44140625" style="5" customWidth="1"/>
    <col min="3687" max="3687" width="13.6640625" style="5" customWidth="1"/>
    <col min="3688" max="3688" width="14.5546875" style="5" customWidth="1"/>
    <col min="3689" max="3689" width="14" style="5" customWidth="1"/>
    <col min="3690" max="3691" width="13.44140625" style="5" bestFit="1" customWidth="1"/>
    <col min="3692" max="3692" width="15.44140625" style="5" customWidth="1"/>
    <col min="3693" max="3693" width="13.44140625" style="5" bestFit="1" customWidth="1"/>
    <col min="3694" max="3694" width="14" style="5" customWidth="1"/>
    <col min="3695" max="3695" width="18.5546875" style="5" customWidth="1"/>
    <col min="3696" max="3696" width="8.109375" style="5" bestFit="1" customWidth="1"/>
    <col min="3697" max="3939" width="9.109375" style="5"/>
    <col min="3940" max="3940" width="7.88671875" style="5" customWidth="1"/>
    <col min="3941" max="3941" width="62.6640625" style="5" customWidth="1"/>
    <col min="3942" max="3942" width="14.44140625" style="5" customWidth="1"/>
    <col min="3943" max="3943" width="13.6640625" style="5" customWidth="1"/>
    <col min="3944" max="3944" width="14.5546875" style="5" customWidth="1"/>
    <col min="3945" max="3945" width="14" style="5" customWidth="1"/>
    <col min="3946" max="3947" width="13.44140625" style="5" bestFit="1" customWidth="1"/>
    <col min="3948" max="3948" width="15.44140625" style="5" customWidth="1"/>
    <col min="3949" max="3949" width="13.44140625" style="5" bestFit="1" customWidth="1"/>
    <col min="3950" max="3950" width="14" style="5" customWidth="1"/>
    <col min="3951" max="3951" width="18.5546875" style="5" customWidth="1"/>
    <col min="3952" max="3952" width="8.109375" style="5" bestFit="1" customWidth="1"/>
    <col min="3953" max="4195" width="9.109375" style="5"/>
    <col min="4196" max="4196" width="7.88671875" style="5" customWidth="1"/>
    <col min="4197" max="4197" width="62.6640625" style="5" customWidth="1"/>
    <col min="4198" max="4198" width="14.44140625" style="5" customWidth="1"/>
    <col min="4199" max="4199" width="13.6640625" style="5" customWidth="1"/>
    <col min="4200" max="4200" width="14.5546875" style="5" customWidth="1"/>
    <col min="4201" max="4201" width="14" style="5" customWidth="1"/>
    <col min="4202" max="4203" width="13.44140625" style="5" bestFit="1" customWidth="1"/>
    <col min="4204" max="4204" width="15.44140625" style="5" customWidth="1"/>
    <col min="4205" max="4205" width="13.44140625" style="5" bestFit="1" customWidth="1"/>
    <col min="4206" max="4206" width="14" style="5" customWidth="1"/>
    <col min="4207" max="4207" width="18.5546875" style="5" customWidth="1"/>
    <col min="4208" max="4208" width="8.109375" style="5" bestFit="1" customWidth="1"/>
    <col min="4209" max="4451" width="9.109375" style="5"/>
    <col min="4452" max="4452" width="7.88671875" style="5" customWidth="1"/>
    <col min="4453" max="4453" width="62.6640625" style="5" customWidth="1"/>
    <col min="4454" max="4454" width="14.44140625" style="5" customWidth="1"/>
    <col min="4455" max="4455" width="13.6640625" style="5" customWidth="1"/>
    <col min="4456" max="4456" width="14.5546875" style="5" customWidth="1"/>
    <col min="4457" max="4457" width="14" style="5" customWidth="1"/>
    <col min="4458" max="4459" width="13.44140625" style="5" bestFit="1" customWidth="1"/>
    <col min="4460" max="4460" width="15.44140625" style="5" customWidth="1"/>
    <col min="4461" max="4461" width="13.44140625" style="5" bestFit="1" customWidth="1"/>
    <col min="4462" max="4462" width="14" style="5" customWidth="1"/>
    <col min="4463" max="4463" width="18.5546875" style="5" customWidth="1"/>
    <col min="4464" max="4464" width="8.109375" style="5" bestFit="1" customWidth="1"/>
    <col min="4465" max="4707" width="9.109375" style="5"/>
    <col min="4708" max="4708" width="7.88671875" style="5" customWidth="1"/>
    <col min="4709" max="4709" width="62.6640625" style="5" customWidth="1"/>
    <col min="4710" max="4710" width="14.44140625" style="5" customWidth="1"/>
    <col min="4711" max="4711" width="13.6640625" style="5" customWidth="1"/>
    <col min="4712" max="4712" width="14.5546875" style="5" customWidth="1"/>
    <col min="4713" max="4713" width="14" style="5" customWidth="1"/>
    <col min="4714" max="4715" width="13.44140625" style="5" bestFit="1" customWidth="1"/>
    <col min="4716" max="4716" width="15.44140625" style="5" customWidth="1"/>
    <col min="4717" max="4717" width="13.44140625" style="5" bestFit="1" customWidth="1"/>
    <col min="4718" max="4718" width="14" style="5" customWidth="1"/>
    <col min="4719" max="4719" width="18.5546875" style="5" customWidth="1"/>
    <col min="4720" max="4720" width="8.109375" style="5" bestFit="1" customWidth="1"/>
    <col min="4721" max="4963" width="9.109375" style="5"/>
    <col min="4964" max="4964" width="7.88671875" style="5" customWidth="1"/>
    <col min="4965" max="4965" width="62.6640625" style="5" customWidth="1"/>
    <col min="4966" max="4966" width="14.44140625" style="5" customWidth="1"/>
    <col min="4967" max="4967" width="13.6640625" style="5" customWidth="1"/>
    <col min="4968" max="4968" width="14.5546875" style="5" customWidth="1"/>
    <col min="4969" max="4969" width="14" style="5" customWidth="1"/>
    <col min="4970" max="4971" width="13.44140625" style="5" bestFit="1" customWidth="1"/>
    <col min="4972" max="4972" width="15.44140625" style="5" customWidth="1"/>
    <col min="4973" max="4973" width="13.44140625" style="5" bestFit="1" customWidth="1"/>
    <col min="4974" max="4974" width="14" style="5" customWidth="1"/>
    <col min="4975" max="4975" width="18.5546875" style="5" customWidth="1"/>
    <col min="4976" max="4976" width="8.109375" style="5" bestFit="1" customWidth="1"/>
    <col min="4977" max="5219" width="9.109375" style="5"/>
    <col min="5220" max="5220" width="7.88671875" style="5" customWidth="1"/>
    <col min="5221" max="5221" width="62.6640625" style="5" customWidth="1"/>
    <col min="5222" max="5222" width="14.44140625" style="5" customWidth="1"/>
    <col min="5223" max="5223" width="13.6640625" style="5" customWidth="1"/>
    <col min="5224" max="5224" width="14.5546875" style="5" customWidth="1"/>
    <col min="5225" max="5225" width="14" style="5" customWidth="1"/>
    <col min="5226" max="5227" width="13.44140625" style="5" bestFit="1" customWidth="1"/>
    <col min="5228" max="5228" width="15.44140625" style="5" customWidth="1"/>
    <col min="5229" max="5229" width="13.44140625" style="5" bestFit="1" customWidth="1"/>
    <col min="5230" max="5230" width="14" style="5" customWidth="1"/>
    <col min="5231" max="5231" width="18.5546875" style="5" customWidth="1"/>
    <col min="5232" max="5232" width="8.109375" style="5" bestFit="1" customWidth="1"/>
    <col min="5233" max="5475" width="9.109375" style="5"/>
    <col min="5476" max="5476" width="7.88671875" style="5" customWidth="1"/>
    <col min="5477" max="5477" width="62.6640625" style="5" customWidth="1"/>
    <col min="5478" max="5478" width="14.44140625" style="5" customWidth="1"/>
    <col min="5479" max="5479" width="13.6640625" style="5" customWidth="1"/>
    <col min="5480" max="5480" width="14.5546875" style="5" customWidth="1"/>
    <col min="5481" max="5481" width="14" style="5" customWidth="1"/>
    <col min="5482" max="5483" width="13.44140625" style="5" bestFit="1" customWidth="1"/>
    <col min="5484" max="5484" width="15.44140625" style="5" customWidth="1"/>
    <col min="5485" max="5485" width="13.44140625" style="5" bestFit="1" customWidth="1"/>
    <col min="5486" max="5486" width="14" style="5" customWidth="1"/>
    <col min="5487" max="5487" width="18.5546875" style="5" customWidth="1"/>
    <col min="5488" max="5488" width="8.109375" style="5" bestFit="1" customWidth="1"/>
    <col min="5489" max="5731" width="9.109375" style="5"/>
    <col min="5732" max="5732" width="7.88671875" style="5" customWidth="1"/>
    <col min="5733" max="5733" width="62.6640625" style="5" customWidth="1"/>
    <col min="5734" max="5734" width="14.44140625" style="5" customWidth="1"/>
    <col min="5735" max="5735" width="13.6640625" style="5" customWidth="1"/>
    <col min="5736" max="5736" width="14.5546875" style="5" customWidth="1"/>
    <col min="5737" max="5737" width="14" style="5" customWidth="1"/>
    <col min="5738" max="5739" width="13.44140625" style="5" bestFit="1" customWidth="1"/>
    <col min="5740" max="5740" width="15.44140625" style="5" customWidth="1"/>
    <col min="5741" max="5741" width="13.44140625" style="5" bestFit="1" customWidth="1"/>
    <col min="5742" max="5742" width="14" style="5" customWidth="1"/>
    <col min="5743" max="5743" width="18.5546875" style="5" customWidth="1"/>
    <col min="5744" max="5744" width="8.109375" style="5" bestFit="1" customWidth="1"/>
    <col min="5745" max="5987" width="9.109375" style="5"/>
    <col min="5988" max="5988" width="7.88671875" style="5" customWidth="1"/>
    <col min="5989" max="5989" width="62.6640625" style="5" customWidth="1"/>
    <col min="5990" max="5990" width="14.44140625" style="5" customWidth="1"/>
    <col min="5991" max="5991" width="13.6640625" style="5" customWidth="1"/>
    <col min="5992" max="5992" width="14.5546875" style="5" customWidth="1"/>
    <col min="5993" max="5993" width="14" style="5" customWidth="1"/>
    <col min="5994" max="5995" width="13.44140625" style="5" bestFit="1" customWidth="1"/>
    <col min="5996" max="5996" width="15.44140625" style="5" customWidth="1"/>
    <col min="5997" max="5997" width="13.44140625" style="5" bestFit="1" customWidth="1"/>
    <col min="5998" max="5998" width="14" style="5" customWidth="1"/>
    <col min="5999" max="5999" width="18.5546875" style="5" customWidth="1"/>
    <col min="6000" max="6000" width="8.109375" style="5" bestFit="1" customWidth="1"/>
    <col min="6001" max="6243" width="9.109375" style="5"/>
    <col min="6244" max="6244" width="7.88671875" style="5" customWidth="1"/>
    <col min="6245" max="6245" width="62.6640625" style="5" customWidth="1"/>
    <col min="6246" max="6246" width="14.44140625" style="5" customWidth="1"/>
    <col min="6247" max="6247" width="13.6640625" style="5" customWidth="1"/>
    <col min="6248" max="6248" width="14.5546875" style="5" customWidth="1"/>
    <col min="6249" max="6249" width="14" style="5" customWidth="1"/>
    <col min="6250" max="6251" width="13.44140625" style="5" bestFit="1" customWidth="1"/>
    <col min="6252" max="6252" width="15.44140625" style="5" customWidth="1"/>
    <col min="6253" max="6253" width="13.44140625" style="5" bestFit="1" customWidth="1"/>
    <col min="6254" max="6254" width="14" style="5" customWidth="1"/>
    <col min="6255" max="6255" width="18.5546875" style="5" customWidth="1"/>
    <col min="6256" max="6256" width="8.109375" style="5" bestFit="1" customWidth="1"/>
    <col min="6257" max="6499" width="9.109375" style="5"/>
    <col min="6500" max="6500" width="7.88671875" style="5" customWidth="1"/>
    <col min="6501" max="6501" width="62.6640625" style="5" customWidth="1"/>
    <col min="6502" max="6502" width="14.44140625" style="5" customWidth="1"/>
    <col min="6503" max="6503" width="13.6640625" style="5" customWidth="1"/>
    <col min="6504" max="6504" width="14.5546875" style="5" customWidth="1"/>
    <col min="6505" max="6505" width="14" style="5" customWidth="1"/>
    <col min="6506" max="6507" width="13.44140625" style="5" bestFit="1" customWidth="1"/>
    <col min="6508" max="6508" width="15.44140625" style="5" customWidth="1"/>
    <col min="6509" max="6509" width="13.44140625" style="5" bestFit="1" customWidth="1"/>
    <col min="6510" max="6510" width="14" style="5" customWidth="1"/>
    <col min="6511" max="6511" width="18.5546875" style="5" customWidth="1"/>
    <col min="6512" max="6512" width="8.109375" style="5" bestFit="1" customWidth="1"/>
    <col min="6513" max="6755" width="9.109375" style="5"/>
    <col min="6756" max="6756" width="7.88671875" style="5" customWidth="1"/>
    <col min="6757" max="6757" width="62.6640625" style="5" customWidth="1"/>
    <col min="6758" max="6758" width="14.44140625" style="5" customWidth="1"/>
    <col min="6759" max="6759" width="13.6640625" style="5" customWidth="1"/>
    <col min="6760" max="6760" width="14.5546875" style="5" customWidth="1"/>
    <col min="6761" max="6761" width="14" style="5" customWidth="1"/>
    <col min="6762" max="6763" width="13.44140625" style="5" bestFit="1" customWidth="1"/>
    <col min="6764" max="6764" width="15.44140625" style="5" customWidth="1"/>
    <col min="6765" max="6765" width="13.44140625" style="5" bestFit="1" customWidth="1"/>
    <col min="6766" max="6766" width="14" style="5" customWidth="1"/>
    <col min="6767" max="6767" width="18.5546875" style="5" customWidth="1"/>
    <col min="6768" max="6768" width="8.109375" style="5" bestFit="1" customWidth="1"/>
    <col min="6769" max="7011" width="9.109375" style="5"/>
    <col min="7012" max="7012" width="7.88671875" style="5" customWidth="1"/>
    <col min="7013" max="7013" width="62.6640625" style="5" customWidth="1"/>
    <col min="7014" max="7014" width="14.44140625" style="5" customWidth="1"/>
    <col min="7015" max="7015" width="13.6640625" style="5" customWidth="1"/>
    <col min="7016" max="7016" width="14.5546875" style="5" customWidth="1"/>
    <col min="7017" max="7017" width="14" style="5" customWidth="1"/>
    <col min="7018" max="7019" width="13.44140625" style="5" bestFit="1" customWidth="1"/>
    <col min="7020" max="7020" width="15.44140625" style="5" customWidth="1"/>
    <col min="7021" max="7021" width="13.44140625" style="5" bestFit="1" customWidth="1"/>
    <col min="7022" max="7022" width="14" style="5" customWidth="1"/>
    <col min="7023" max="7023" width="18.5546875" style="5" customWidth="1"/>
    <col min="7024" max="7024" width="8.109375" style="5" bestFit="1" customWidth="1"/>
    <col min="7025" max="7267" width="9.109375" style="5"/>
    <col min="7268" max="7268" width="7.88671875" style="5" customWidth="1"/>
    <col min="7269" max="7269" width="62.6640625" style="5" customWidth="1"/>
    <col min="7270" max="7270" width="14.44140625" style="5" customWidth="1"/>
    <col min="7271" max="7271" width="13.6640625" style="5" customWidth="1"/>
    <col min="7272" max="7272" width="14.5546875" style="5" customWidth="1"/>
    <col min="7273" max="7273" width="14" style="5" customWidth="1"/>
    <col min="7274" max="7275" width="13.44140625" style="5" bestFit="1" customWidth="1"/>
    <col min="7276" max="7276" width="15.44140625" style="5" customWidth="1"/>
    <col min="7277" max="7277" width="13.44140625" style="5" bestFit="1" customWidth="1"/>
    <col min="7278" max="7278" width="14" style="5" customWidth="1"/>
    <col min="7279" max="7279" width="18.5546875" style="5" customWidth="1"/>
    <col min="7280" max="7280" width="8.109375" style="5" bestFit="1" customWidth="1"/>
    <col min="7281" max="7523" width="9.109375" style="5"/>
    <col min="7524" max="7524" width="7.88671875" style="5" customWidth="1"/>
    <col min="7525" max="7525" width="62.6640625" style="5" customWidth="1"/>
    <col min="7526" max="7526" width="14.44140625" style="5" customWidth="1"/>
    <col min="7527" max="7527" width="13.6640625" style="5" customWidth="1"/>
    <col min="7528" max="7528" width="14.5546875" style="5" customWidth="1"/>
    <col min="7529" max="7529" width="14" style="5" customWidth="1"/>
    <col min="7530" max="7531" width="13.44140625" style="5" bestFit="1" customWidth="1"/>
    <col min="7532" max="7532" width="15.44140625" style="5" customWidth="1"/>
    <col min="7533" max="7533" width="13.44140625" style="5" bestFit="1" customWidth="1"/>
    <col min="7534" max="7534" width="14" style="5" customWidth="1"/>
    <col min="7535" max="7535" width="18.5546875" style="5" customWidth="1"/>
    <col min="7536" max="7536" width="8.109375" style="5" bestFit="1" customWidth="1"/>
    <col min="7537" max="7779" width="9.109375" style="5"/>
    <col min="7780" max="7780" width="7.88671875" style="5" customWidth="1"/>
    <col min="7781" max="7781" width="62.6640625" style="5" customWidth="1"/>
    <col min="7782" max="7782" width="14.44140625" style="5" customWidth="1"/>
    <col min="7783" max="7783" width="13.6640625" style="5" customWidth="1"/>
    <col min="7784" max="7784" width="14.5546875" style="5" customWidth="1"/>
    <col min="7785" max="7785" width="14" style="5" customWidth="1"/>
    <col min="7786" max="7787" width="13.44140625" style="5" bestFit="1" customWidth="1"/>
    <col min="7788" max="7788" width="15.44140625" style="5" customWidth="1"/>
    <col min="7789" max="7789" width="13.44140625" style="5" bestFit="1" customWidth="1"/>
    <col min="7790" max="7790" width="14" style="5" customWidth="1"/>
    <col min="7791" max="7791" width="18.5546875" style="5" customWidth="1"/>
    <col min="7792" max="7792" width="8.109375" style="5" bestFit="1" customWidth="1"/>
    <col min="7793" max="8035" width="9.109375" style="5"/>
    <col min="8036" max="8036" width="7.88671875" style="5" customWidth="1"/>
    <col min="8037" max="8037" width="62.6640625" style="5" customWidth="1"/>
    <col min="8038" max="8038" width="14.44140625" style="5" customWidth="1"/>
    <col min="8039" max="8039" width="13.6640625" style="5" customWidth="1"/>
    <col min="8040" max="8040" width="14.5546875" style="5" customWidth="1"/>
    <col min="8041" max="8041" width="14" style="5" customWidth="1"/>
    <col min="8042" max="8043" width="13.44140625" style="5" bestFit="1" customWidth="1"/>
    <col min="8044" max="8044" width="15.44140625" style="5" customWidth="1"/>
    <col min="8045" max="8045" width="13.44140625" style="5" bestFit="1" customWidth="1"/>
    <col min="8046" max="8046" width="14" style="5" customWidth="1"/>
    <col min="8047" max="8047" width="18.5546875" style="5" customWidth="1"/>
    <col min="8048" max="8048" width="8.109375" style="5" bestFit="1" customWidth="1"/>
    <col min="8049" max="8291" width="9.109375" style="5"/>
    <col min="8292" max="8292" width="7.88671875" style="5" customWidth="1"/>
    <col min="8293" max="8293" width="62.6640625" style="5" customWidth="1"/>
    <col min="8294" max="8294" width="14.44140625" style="5" customWidth="1"/>
    <col min="8295" max="8295" width="13.6640625" style="5" customWidth="1"/>
    <col min="8296" max="8296" width="14.5546875" style="5" customWidth="1"/>
    <col min="8297" max="8297" width="14" style="5" customWidth="1"/>
    <col min="8298" max="8299" width="13.44140625" style="5" bestFit="1" customWidth="1"/>
    <col min="8300" max="8300" width="15.44140625" style="5" customWidth="1"/>
    <col min="8301" max="8301" width="13.44140625" style="5" bestFit="1" customWidth="1"/>
    <col min="8302" max="8302" width="14" style="5" customWidth="1"/>
    <col min="8303" max="8303" width="18.5546875" style="5" customWidth="1"/>
    <col min="8304" max="8304" width="8.109375" style="5" bestFit="1" customWidth="1"/>
    <col min="8305" max="8547" width="9.109375" style="5"/>
    <col min="8548" max="8548" width="7.88671875" style="5" customWidth="1"/>
    <col min="8549" max="8549" width="62.6640625" style="5" customWidth="1"/>
    <col min="8550" max="8550" width="14.44140625" style="5" customWidth="1"/>
    <col min="8551" max="8551" width="13.6640625" style="5" customWidth="1"/>
    <col min="8552" max="8552" width="14.5546875" style="5" customWidth="1"/>
    <col min="8553" max="8553" width="14" style="5" customWidth="1"/>
    <col min="8554" max="8555" width="13.44140625" style="5" bestFit="1" customWidth="1"/>
    <col min="8556" max="8556" width="15.44140625" style="5" customWidth="1"/>
    <col min="8557" max="8557" width="13.44140625" style="5" bestFit="1" customWidth="1"/>
    <col min="8558" max="8558" width="14" style="5" customWidth="1"/>
    <col min="8559" max="8559" width="18.5546875" style="5" customWidth="1"/>
    <col min="8560" max="8560" width="8.109375" style="5" bestFit="1" customWidth="1"/>
    <col min="8561" max="8803" width="9.109375" style="5"/>
    <col min="8804" max="8804" width="7.88671875" style="5" customWidth="1"/>
    <col min="8805" max="8805" width="62.6640625" style="5" customWidth="1"/>
    <col min="8806" max="8806" width="14.44140625" style="5" customWidth="1"/>
    <col min="8807" max="8807" width="13.6640625" style="5" customWidth="1"/>
    <col min="8808" max="8808" width="14.5546875" style="5" customWidth="1"/>
    <col min="8809" max="8809" width="14" style="5" customWidth="1"/>
    <col min="8810" max="8811" width="13.44140625" style="5" bestFit="1" customWidth="1"/>
    <col min="8812" max="8812" width="15.44140625" style="5" customWidth="1"/>
    <col min="8813" max="8813" width="13.44140625" style="5" bestFit="1" customWidth="1"/>
    <col min="8814" max="8814" width="14" style="5" customWidth="1"/>
    <col min="8815" max="8815" width="18.5546875" style="5" customWidth="1"/>
    <col min="8816" max="8816" width="8.109375" style="5" bestFit="1" customWidth="1"/>
    <col min="8817" max="9059" width="9.109375" style="5"/>
    <col min="9060" max="9060" width="7.88671875" style="5" customWidth="1"/>
    <col min="9061" max="9061" width="62.6640625" style="5" customWidth="1"/>
    <col min="9062" max="9062" width="14.44140625" style="5" customWidth="1"/>
    <col min="9063" max="9063" width="13.6640625" style="5" customWidth="1"/>
    <col min="9064" max="9064" width="14.5546875" style="5" customWidth="1"/>
    <col min="9065" max="9065" width="14" style="5" customWidth="1"/>
    <col min="9066" max="9067" width="13.44140625" style="5" bestFit="1" customWidth="1"/>
    <col min="9068" max="9068" width="15.44140625" style="5" customWidth="1"/>
    <col min="9069" max="9069" width="13.44140625" style="5" bestFit="1" customWidth="1"/>
    <col min="9070" max="9070" width="14" style="5" customWidth="1"/>
    <col min="9071" max="9071" width="18.5546875" style="5" customWidth="1"/>
    <col min="9072" max="9072" width="8.109375" style="5" bestFit="1" customWidth="1"/>
    <col min="9073" max="9315" width="9.109375" style="5"/>
    <col min="9316" max="9316" width="7.88671875" style="5" customWidth="1"/>
    <col min="9317" max="9317" width="62.6640625" style="5" customWidth="1"/>
    <col min="9318" max="9318" width="14.44140625" style="5" customWidth="1"/>
    <col min="9319" max="9319" width="13.6640625" style="5" customWidth="1"/>
    <col min="9320" max="9320" width="14.5546875" style="5" customWidth="1"/>
    <col min="9321" max="9321" width="14" style="5" customWidth="1"/>
    <col min="9322" max="9323" width="13.44140625" style="5" bestFit="1" customWidth="1"/>
    <col min="9324" max="9324" width="15.44140625" style="5" customWidth="1"/>
    <col min="9325" max="9325" width="13.44140625" style="5" bestFit="1" customWidth="1"/>
    <col min="9326" max="9326" width="14" style="5" customWidth="1"/>
    <col min="9327" max="9327" width="18.5546875" style="5" customWidth="1"/>
    <col min="9328" max="9328" width="8.109375" style="5" bestFit="1" customWidth="1"/>
    <col min="9329" max="9571" width="9.109375" style="5"/>
    <col min="9572" max="9572" width="7.88671875" style="5" customWidth="1"/>
    <col min="9573" max="9573" width="62.6640625" style="5" customWidth="1"/>
    <col min="9574" max="9574" width="14.44140625" style="5" customWidth="1"/>
    <col min="9575" max="9575" width="13.6640625" style="5" customWidth="1"/>
    <col min="9576" max="9576" width="14.5546875" style="5" customWidth="1"/>
    <col min="9577" max="9577" width="14" style="5" customWidth="1"/>
    <col min="9578" max="9579" width="13.44140625" style="5" bestFit="1" customWidth="1"/>
    <col min="9580" max="9580" width="15.44140625" style="5" customWidth="1"/>
    <col min="9581" max="9581" width="13.44140625" style="5" bestFit="1" customWidth="1"/>
    <col min="9582" max="9582" width="14" style="5" customWidth="1"/>
    <col min="9583" max="9583" width="18.5546875" style="5" customWidth="1"/>
    <col min="9584" max="9584" width="8.109375" style="5" bestFit="1" customWidth="1"/>
    <col min="9585" max="9827" width="9.109375" style="5"/>
    <col min="9828" max="9828" width="7.88671875" style="5" customWidth="1"/>
    <col min="9829" max="9829" width="62.6640625" style="5" customWidth="1"/>
    <col min="9830" max="9830" width="14.44140625" style="5" customWidth="1"/>
    <col min="9831" max="9831" width="13.6640625" style="5" customWidth="1"/>
    <col min="9832" max="9832" width="14.5546875" style="5" customWidth="1"/>
    <col min="9833" max="9833" width="14" style="5" customWidth="1"/>
    <col min="9834" max="9835" width="13.44140625" style="5" bestFit="1" customWidth="1"/>
    <col min="9836" max="9836" width="15.44140625" style="5" customWidth="1"/>
    <col min="9837" max="9837" width="13.44140625" style="5" bestFit="1" customWidth="1"/>
    <col min="9838" max="9838" width="14" style="5" customWidth="1"/>
    <col min="9839" max="9839" width="18.5546875" style="5" customWidth="1"/>
    <col min="9840" max="9840" width="8.109375" style="5" bestFit="1" customWidth="1"/>
    <col min="9841" max="10083" width="9.109375" style="5"/>
    <col min="10084" max="10084" width="7.88671875" style="5" customWidth="1"/>
    <col min="10085" max="10085" width="62.6640625" style="5" customWidth="1"/>
    <col min="10086" max="10086" width="14.44140625" style="5" customWidth="1"/>
    <col min="10087" max="10087" width="13.6640625" style="5" customWidth="1"/>
    <col min="10088" max="10088" width="14.5546875" style="5" customWidth="1"/>
    <col min="10089" max="10089" width="14" style="5" customWidth="1"/>
    <col min="10090" max="10091" width="13.44140625" style="5" bestFit="1" customWidth="1"/>
    <col min="10092" max="10092" width="15.44140625" style="5" customWidth="1"/>
    <col min="10093" max="10093" width="13.44140625" style="5" bestFit="1" customWidth="1"/>
    <col min="10094" max="10094" width="14" style="5" customWidth="1"/>
    <col min="10095" max="10095" width="18.5546875" style="5" customWidth="1"/>
    <col min="10096" max="10096" width="8.109375" style="5" bestFit="1" customWidth="1"/>
    <col min="10097" max="10339" width="9.109375" style="5"/>
    <col min="10340" max="10340" width="7.88671875" style="5" customWidth="1"/>
    <col min="10341" max="10341" width="62.6640625" style="5" customWidth="1"/>
    <col min="10342" max="10342" width="14.44140625" style="5" customWidth="1"/>
    <col min="10343" max="10343" width="13.6640625" style="5" customWidth="1"/>
    <col min="10344" max="10344" width="14.5546875" style="5" customWidth="1"/>
    <col min="10345" max="10345" width="14" style="5" customWidth="1"/>
    <col min="10346" max="10347" width="13.44140625" style="5" bestFit="1" customWidth="1"/>
    <col min="10348" max="10348" width="15.44140625" style="5" customWidth="1"/>
    <col min="10349" max="10349" width="13.44140625" style="5" bestFit="1" customWidth="1"/>
    <col min="10350" max="10350" width="14" style="5" customWidth="1"/>
    <col min="10351" max="10351" width="18.5546875" style="5" customWidth="1"/>
    <col min="10352" max="10352" width="8.109375" style="5" bestFit="1" customWidth="1"/>
    <col min="10353" max="10595" width="9.109375" style="5"/>
    <col min="10596" max="10596" width="7.88671875" style="5" customWidth="1"/>
    <col min="10597" max="10597" width="62.6640625" style="5" customWidth="1"/>
    <col min="10598" max="10598" width="14.44140625" style="5" customWidth="1"/>
    <col min="10599" max="10599" width="13.6640625" style="5" customWidth="1"/>
    <col min="10600" max="10600" width="14.5546875" style="5" customWidth="1"/>
    <col min="10601" max="10601" width="14" style="5" customWidth="1"/>
    <col min="10602" max="10603" width="13.44140625" style="5" bestFit="1" customWidth="1"/>
    <col min="10604" max="10604" width="15.44140625" style="5" customWidth="1"/>
    <col min="10605" max="10605" width="13.44140625" style="5" bestFit="1" customWidth="1"/>
    <col min="10606" max="10606" width="14" style="5" customWidth="1"/>
    <col min="10607" max="10607" width="18.5546875" style="5" customWidth="1"/>
    <col min="10608" max="10608" width="8.109375" style="5" bestFit="1" customWidth="1"/>
    <col min="10609" max="10851" width="9.109375" style="5"/>
    <col min="10852" max="10852" width="7.88671875" style="5" customWidth="1"/>
    <col min="10853" max="10853" width="62.6640625" style="5" customWidth="1"/>
    <col min="10854" max="10854" width="14.44140625" style="5" customWidth="1"/>
    <col min="10855" max="10855" width="13.6640625" style="5" customWidth="1"/>
    <col min="10856" max="10856" width="14.5546875" style="5" customWidth="1"/>
    <col min="10857" max="10857" width="14" style="5" customWidth="1"/>
    <col min="10858" max="10859" width="13.44140625" style="5" bestFit="1" customWidth="1"/>
    <col min="10860" max="10860" width="15.44140625" style="5" customWidth="1"/>
    <col min="10861" max="10861" width="13.44140625" style="5" bestFit="1" customWidth="1"/>
    <col min="10862" max="10862" width="14" style="5" customWidth="1"/>
    <col min="10863" max="10863" width="18.5546875" style="5" customWidth="1"/>
    <col min="10864" max="10864" width="8.109375" style="5" bestFit="1" customWidth="1"/>
    <col min="10865" max="11107" width="9.109375" style="5"/>
    <col min="11108" max="11108" width="7.88671875" style="5" customWidth="1"/>
    <col min="11109" max="11109" width="62.6640625" style="5" customWidth="1"/>
    <col min="11110" max="11110" width="14.44140625" style="5" customWidth="1"/>
    <col min="11111" max="11111" width="13.6640625" style="5" customWidth="1"/>
    <col min="11112" max="11112" width="14.5546875" style="5" customWidth="1"/>
    <col min="11113" max="11113" width="14" style="5" customWidth="1"/>
    <col min="11114" max="11115" width="13.44140625" style="5" bestFit="1" customWidth="1"/>
    <col min="11116" max="11116" width="15.44140625" style="5" customWidth="1"/>
    <col min="11117" max="11117" width="13.44140625" style="5" bestFit="1" customWidth="1"/>
    <col min="11118" max="11118" width="14" style="5" customWidth="1"/>
    <col min="11119" max="11119" width="18.5546875" style="5" customWidth="1"/>
    <col min="11120" max="11120" width="8.109375" style="5" bestFit="1" customWidth="1"/>
    <col min="11121" max="11363" width="9.109375" style="5"/>
    <col min="11364" max="11364" width="7.88671875" style="5" customWidth="1"/>
    <col min="11365" max="11365" width="62.6640625" style="5" customWidth="1"/>
    <col min="11366" max="11366" width="14.44140625" style="5" customWidth="1"/>
    <col min="11367" max="11367" width="13.6640625" style="5" customWidth="1"/>
    <col min="11368" max="11368" width="14.5546875" style="5" customWidth="1"/>
    <col min="11369" max="11369" width="14" style="5" customWidth="1"/>
    <col min="11370" max="11371" width="13.44140625" style="5" bestFit="1" customWidth="1"/>
    <col min="11372" max="11372" width="15.44140625" style="5" customWidth="1"/>
    <col min="11373" max="11373" width="13.44140625" style="5" bestFit="1" customWidth="1"/>
    <col min="11374" max="11374" width="14" style="5" customWidth="1"/>
    <col min="11375" max="11375" width="18.5546875" style="5" customWidth="1"/>
    <col min="11376" max="11376" width="8.109375" style="5" bestFit="1" customWidth="1"/>
    <col min="11377" max="11619" width="9.109375" style="5"/>
    <col min="11620" max="11620" width="7.88671875" style="5" customWidth="1"/>
    <col min="11621" max="11621" width="62.6640625" style="5" customWidth="1"/>
    <col min="11622" max="11622" width="14.44140625" style="5" customWidth="1"/>
    <col min="11623" max="11623" width="13.6640625" style="5" customWidth="1"/>
    <col min="11624" max="11624" width="14.5546875" style="5" customWidth="1"/>
    <col min="11625" max="11625" width="14" style="5" customWidth="1"/>
    <col min="11626" max="11627" width="13.44140625" style="5" bestFit="1" customWidth="1"/>
    <col min="11628" max="11628" width="15.44140625" style="5" customWidth="1"/>
    <col min="11629" max="11629" width="13.44140625" style="5" bestFit="1" customWidth="1"/>
    <col min="11630" max="11630" width="14" style="5" customWidth="1"/>
    <col min="11631" max="11631" width="18.5546875" style="5" customWidth="1"/>
    <col min="11632" max="11632" width="8.109375" style="5" bestFit="1" customWidth="1"/>
    <col min="11633" max="11875" width="9.109375" style="5"/>
    <col min="11876" max="11876" width="7.88671875" style="5" customWidth="1"/>
    <col min="11877" max="11877" width="62.6640625" style="5" customWidth="1"/>
    <col min="11878" max="11878" width="14.44140625" style="5" customWidth="1"/>
    <col min="11879" max="11879" width="13.6640625" style="5" customWidth="1"/>
    <col min="11880" max="11880" width="14.5546875" style="5" customWidth="1"/>
    <col min="11881" max="11881" width="14" style="5" customWidth="1"/>
    <col min="11882" max="11883" width="13.44140625" style="5" bestFit="1" customWidth="1"/>
    <col min="11884" max="11884" width="15.44140625" style="5" customWidth="1"/>
    <col min="11885" max="11885" width="13.44140625" style="5" bestFit="1" customWidth="1"/>
    <col min="11886" max="11886" width="14" style="5" customWidth="1"/>
    <col min="11887" max="11887" width="18.5546875" style="5" customWidth="1"/>
    <col min="11888" max="11888" width="8.109375" style="5" bestFit="1" customWidth="1"/>
    <col min="11889" max="12131" width="9.109375" style="5"/>
    <col min="12132" max="12132" width="7.88671875" style="5" customWidth="1"/>
    <col min="12133" max="12133" width="62.6640625" style="5" customWidth="1"/>
    <col min="12134" max="12134" width="14.44140625" style="5" customWidth="1"/>
    <col min="12135" max="12135" width="13.6640625" style="5" customWidth="1"/>
    <col min="12136" max="12136" width="14.5546875" style="5" customWidth="1"/>
    <col min="12137" max="12137" width="14" style="5" customWidth="1"/>
    <col min="12138" max="12139" width="13.44140625" style="5" bestFit="1" customWidth="1"/>
    <col min="12140" max="12140" width="15.44140625" style="5" customWidth="1"/>
    <col min="12141" max="12141" width="13.44140625" style="5" bestFit="1" customWidth="1"/>
    <col min="12142" max="12142" width="14" style="5" customWidth="1"/>
    <col min="12143" max="12143" width="18.5546875" style="5" customWidth="1"/>
    <col min="12144" max="12144" width="8.109375" style="5" bestFit="1" customWidth="1"/>
    <col min="12145" max="12387" width="9.109375" style="5"/>
    <col min="12388" max="12388" width="7.88671875" style="5" customWidth="1"/>
    <col min="12389" max="12389" width="62.6640625" style="5" customWidth="1"/>
    <col min="12390" max="12390" width="14.44140625" style="5" customWidth="1"/>
    <col min="12391" max="12391" width="13.6640625" style="5" customWidth="1"/>
    <col min="12392" max="12392" width="14.5546875" style="5" customWidth="1"/>
    <col min="12393" max="12393" width="14" style="5" customWidth="1"/>
    <col min="12394" max="12395" width="13.44140625" style="5" bestFit="1" customWidth="1"/>
    <col min="12396" max="12396" width="15.44140625" style="5" customWidth="1"/>
    <col min="12397" max="12397" width="13.44140625" style="5" bestFit="1" customWidth="1"/>
    <col min="12398" max="12398" width="14" style="5" customWidth="1"/>
    <col min="12399" max="12399" width="18.5546875" style="5" customWidth="1"/>
    <col min="12400" max="12400" width="8.109375" style="5" bestFit="1" customWidth="1"/>
    <col min="12401" max="12643" width="9.109375" style="5"/>
    <col min="12644" max="12644" width="7.88671875" style="5" customWidth="1"/>
    <col min="12645" max="12645" width="62.6640625" style="5" customWidth="1"/>
    <col min="12646" max="12646" width="14.44140625" style="5" customWidth="1"/>
    <col min="12647" max="12647" width="13.6640625" style="5" customWidth="1"/>
    <col min="12648" max="12648" width="14.5546875" style="5" customWidth="1"/>
    <col min="12649" max="12649" width="14" style="5" customWidth="1"/>
    <col min="12650" max="12651" width="13.44140625" style="5" bestFit="1" customWidth="1"/>
    <col min="12652" max="12652" width="15.44140625" style="5" customWidth="1"/>
    <col min="12653" max="12653" width="13.44140625" style="5" bestFit="1" customWidth="1"/>
    <col min="12654" max="12654" width="14" style="5" customWidth="1"/>
    <col min="12655" max="12655" width="18.5546875" style="5" customWidth="1"/>
    <col min="12656" max="12656" width="8.109375" style="5" bestFit="1" customWidth="1"/>
    <col min="12657" max="12899" width="9.109375" style="5"/>
    <col min="12900" max="12900" width="7.88671875" style="5" customWidth="1"/>
    <col min="12901" max="12901" width="62.6640625" style="5" customWidth="1"/>
    <col min="12902" max="12902" width="14.44140625" style="5" customWidth="1"/>
    <col min="12903" max="12903" width="13.6640625" style="5" customWidth="1"/>
    <col min="12904" max="12904" width="14.5546875" style="5" customWidth="1"/>
    <col min="12905" max="12905" width="14" style="5" customWidth="1"/>
    <col min="12906" max="12907" width="13.44140625" style="5" bestFit="1" customWidth="1"/>
    <col min="12908" max="12908" width="15.44140625" style="5" customWidth="1"/>
    <col min="12909" max="12909" width="13.44140625" style="5" bestFit="1" customWidth="1"/>
    <col min="12910" max="12910" width="14" style="5" customWidth="1"/>
    <col min="12911" max="12911" width="18.5546875" style="5" customWidth="1"/>
    <col min="12912" max="12912" width="8.109375" style="5" bestFit="1" customWidth="1"/>
    <col min="12913" max="13155" width="9.109375" style="5"/>
    <col min="13156" max="13156" width="7.88671875" style="5" customWidth="1"/>
    <col min="13157" max="13157" width="62.6640625" style="5" customWidth="1"/>
    <col min="13158" max="13158" width="14.44140625" style="5" customWidth="1"/>
    <col min="13159" max="13159" width="13.6640625" style="5" customWidth="1"/>
    <col min="13160" max="13160" width="14.5546875" style="5" customWidth="1"/>
    <col min="13161" max="13161" width="14" style="5" customWidth="1"/>
    <col min="13162" max="13163" width="13.44140625" style="5" bestFit="1" customWidth="1"/>
    <col min="13164" max="13164" width="15.44140625" style="5" customWidth="1"/>
    <col min="13165" max="13165" width="13.44140625" style="5" bestFit="1" customWidth="1"/>
    <col min="13166" max="13166" width="14" style="5" customWidth="1"/>
    <col min="13167" max="13167" width="18.5546875" style="5" customWidth="1"/>
    <col min="13168" max="13168" width="8.109375" style="5" bestFit="1" customWidth="1"/>
    <col min="13169" max="13411" width="9.109375" style="5"/>
    <col min="13412" max="13412" width="7.88671875" style="5" customWidth="1"/>
    <col min="13413" max="13413" width="62.6640625" style="5" customWidth="1"/>
    <col min="13414" max="13414" width="14.44140625" style="5" customWidth="1"/>
    <col min="13415" max="13415" width="13.6640625" style="5" customWidth="1"/>
    <col min="13416" max="13416" width="14.5546875" style="5" customWidth="1"/>
    <col min="13417" max="13417" width="14" style="5" customWidth="1"/>
    <col min="13418" max="13419" width="13.44140625" style="5" bestFit="1" customWidth="1"/>
    <col min="13420" max="13420" width="15.44140625" style="5" customWidth="1"/>
    <col min="13421" max="13421" width="13.44140625" style="5" bestFit="1" customWidth="1"/>
    <col min="13422" max="13422" width="14" style="5" customWidth="1"/>
    <col min="13423" max="13423" width="18.5546875" style="5" customWidth="1"/>
    <col min="13424" max="13424" width="8.109375" style="5" bestFit="1" customWidth="1"/>
    <col min="13425" max="13667" width="9.109375" style="5"/>
    <col min="13668" max="13668" width="7.88671875" style="5" customWidth="1"/>
    <col min="13669" max="13669" width="62.6640625" style="5" customWidth="1"/>
    <col min="13670" max="13670" width="14.44140625" style="5" customWidth="1"/>
    <col min="13671" max="13671" width="13.6640625" style="5" customWidth="1"/>
    <col min="13672" max="13672" width="14.5546875" style="5" customWidth="1"/>
    <col min="13673" max="13673" width="14" style="5" customWidth="1"/>
    <col min="13674" max="13675" width="13.44140625" style="5" bestFit="1" customWidth="1"/>
    <col min="13676" max="13676" width="15.44140625" style="5" customWidth="1"/>
    <col min="13677" max="13677" width="13.44140625" style="5" bestFit="1" customWidth="1"/>
    <col min="13678" max="13678" width="14" style="5" customWidth="1"/>
    <col min="13679" max="13679" width="18.5546875" style="5" customWidth="1"/>
    <col min="13680" max="13680" width="8.109375" style="5" bestFit="1" customWidth="1"/>
    <col min="13681" max="13923" width="9.109375" style="5"/>
    <col min="13924" max="13924" width="7.88671875" style="5" customWidth="1"/>
    <col min="13925" max="13925" width="62.6640625" style="5" customWidth="1"/>
    <col min="13926" max="13926" width="14.44140625" style="5" customWidth="1"/>
    <col min="13927" max="13927" width="13.6640625" style="5" customWidth="1"/>
    <col min="13928" max="13928" width="14.5546875" style="5" customWidth="1"/>
    <col min="13929" max="13929" width="14" style="5" customWidth="1"/>
    <col min="13930" max="13931" width="13.44140625" style="5" bestFit="1" customWidth="1"/>
    <col min="13932" max="13932" width="15.44140625" style="5" customWidth="1"/>
    <col min="13933" max="13933" width="13.44140625" style="5" bestFit="1" customWidth="1"/>
    <col min="13934" max="13934" width="14" style="5" customWidth="1"/>
    <col min="13935" max="13935" width="18.5546875" style="5" customWidth="1"/>
    <col min="13936" max="13936" width="8.109375" style="5" bestFit="1" customWidth="1"/>
    <col min="13937" max="14179" width="9.109375" style="5"/>
    <col min="14180" max="14180" width="7.88671875" style="5" customWidth="1"/>
    <col min="14181" max="14181" width="62.6640625" style="5" customWidth="1"/>
    <col min="14182" max="14182" width="14.44140625" style="5" customWidth="1"/>
    <col min="14183" max="14183" width="13.6640625" style="5" customWidth="1"/>
    <col min="14184" max="14184" width="14.5546875" style="5" customWidth="1"/>
    <col min="14185" max="14185" width="14" style="5" customWidth="1"/>
    <col min="14186" max="14187" width="13.44140625" style="5" bestFit="1" customWidth="1"/>
    <col min="14188" max="14188" width="15.44140625" style="5" customWidth="1"/>
    <col min="14189" max="14189" width="13.44140625" style="5" bestFit="1" customWidth="1"/>
    <col min="14190" max="14190" width="14" style="5" customWidth="1"/>
    <col min="14191" max="14191" width="18.5546875" style="5" customWidth="1"/>
    <col min="14192" max="14192" width="8.109375" style="5" bestFit="1" customWidth="1"/>
    <col min="14193" max="14435" width="9.109375" style="5"/>
    <col min="14436" max="14436" width="7.88671875" style="5" customWidth="1"/>
    <col min="14437" max="14437" width="62.6640625" style="5" customWidth="1"/>
    <col min="14438" max="14438" width="14.44140625" style="5" customWidth="1"/>
    <col min="14439" max="14439" width="13.6640625" style="5" customWidth="1"/>
    <col min="14440" max="14440" width="14.5546875" style="5" customWidth="1"/>
    <col min="14441" max="14441" width="14" style="5" customWidth="1"/>
    <col min="14442" max="14443" width="13.44140625" style="5" bestFit="1" customWidth="1"/>
    <col min="14444" max="14444" width="15.44140625" style="5" customWidth="1"/>
    <col min="14445" max="14445" width="13.44140625" style="5" bestFit="1" customWidth="1"/>
    <col min="14446" max="14446" width="14" style="5" customWidth="1"/>
    <col min="14447" max="14447" width="18.5546875" style="5" customWidth="1"/>
    <col min="14448" max="14448" width="8.109375" style="5" bestFit="1" customWidth="1"/>
    <col min="14449" max="14691" width="9.109375" style="5"/>
    <col min="14692" max="14692" width="7.88671875" style="5" customWidth="1"/>
    <col min="14693" max="14693" width="62.6640625" style="5" customWidth="1"/>
    <col min="14694" max="14694" width="14.44140625" style="5" customWidth="1"/>
    <col min="14695" max="14695" width="13.6640625" style="5" customWidth="1"/>
    <col min="14696" max="14696" width="14.5546875" style="5" customWidth="1"/>
    <col min="14697" max="14697" width="14" style="5" customWidth="1"/>
    <col min="14698" max="14699" width="13.44140625" style="5" bestFit="1" customWidth="1"/>
    <col min="14700" max="14700" width="15.44140625" style="5" customWidth="1"/>
    <col min="14701" max="14701" width="13.44140625" style="5" bestFit="1" customWidth="1"/>
    <col min="14702" max="14702" width="14" style="5" customWidth="1"/>
    <col min="14703" max="14703" width="18.5546875" style="5" customWidth="1"/>
    <col min="14704" max="14704" width="8.109375" style="5" bestFit="1" customWidth="1"/>
    <col min="14705" max="14947" width="9.109375" style="5"/>
    <col min="14948" max="14948" width="7.88671875" style="5" customWidth="1"/>
    <col min="14949" max="14949" width="62.6640625" style="5" customWidth="1"/>
    <col min="14950" max="14950" width="14.44140625" style="5" customWidth="1"/>
    <col min="14951" max="14951" width="13.6640625" style="5" customWidth="1"/>
    <col min="14952" max="14952" width="14.5546875" style="5" customWidth="1"/>
    <col min="14953" max="14953" width="14" style="5" customWidth="1"/>
    <col min="14954" max="14955" width="13.44140625" style="5" bestFit="1" customWidth="1"/>
    <col min="14956" max="14956" width="15.44140625" style="5" customWidth="1"/>
    <col min="14957" max="14957" width="13.44140625" style="5" bestFit="1" customWidth="1"/>
    <col min="14958" max="14958" width="14" style="5" customWidth="1"/>
    <col min="14959" max="14959" width="18.5546875" style="5" customWidth="1"/>
    <col min="14960" max="14960" width="8.109375" style="5" bestFit="1" customWidth="1"/>
    <col min="14961" max="15203" width="9.109375" style="5"/>
    <col min="15204" max="15204" width="7.88671875" style="5" customWidth="1"/>
    <col min="15205" max="15205" width="62.6640625" style="5" customWidth="1"/>
    <col min="15206" max="15206" width="14.44140625" style="5" customWidth="1"/>
    <col min="15207" max="15207" width="13.6640625" style="5" customWidth="1"/>
    <col min="15208" max="15208" width="14.5546875" style="5" customWidth="1"/>
    <col min="15209" max="15209" width="14" style="5" customWidth="1"/>
    <col min="15210" max="15211" width="13.44140625" style="5" bestFit="1" customWidth="1"/>
    <col min="15212" max="15212" width="15.44140625" style="5" customWidth="1"/>
    <col min="15213" max="15213" width="13.44140625" style="5" bestFit="1" customWidth="1"/>
    <col min="15214" max="15214" width="14" style="5" customWidth="1"/>
    <col min="15215" max="15215" width="18.5546875" style="5" customWidth="1"/>
    <col min="15216" max="15216" width="8.109375" style="5" bestFit="1" customWidth="1"/>
    <col min="15217" max="15459" width="9.109375" style="5"/>
    <col min="15460" max="15460" width="7.88671875" style="5" customWidth="1"/>
    <col min="15461" max="15461" width="62.6640625" style="5" customWidth="1"/>
    <col min="15462" max="15462" width="14.44140625" style="5" customWidth="1"/>
    <col min="15463" max="15463" width="13.6640625" style="5" customWidth="1"/>
    <col min="15464" max="15464" width="14.5546875" style="5" customWidth="1"/>
    <col min="15465" max="15465" width="14" style="5" customWidth="1"/>
    <col min="15466" max="15467" width="13.44140625" style="5" bestFit="1" customWidth="1"/>
    <col min="15468" max="15468" width="15.44140625" style="5" customWidth="1"/>
    <col min="15469" max="15469" width="13.44140625" style="5" bestFit="1" customWidth="1"/>
    <col min="15470" max="15470" width="14" style="5" customWidth="1"/>
    <col min="15471" max="15471" width="18.5546875" style="5" customWidth="1"/>
    <col min="15472" max="15472" width="8.109375" style="5" bestFit="1" customWidth="1"/>
    <col min="15473" max="15715" width="9.109375" style="5"/>
    <col min="15716" max="15716" width="7.88671875" style="5" customWidth="1"/>
    <col min="15717" max="15717" width="62.6640625" style="5" customWidth="1"/>
    <col min="15718" max="15718" width="14.44140625" style="5" customWidth="1"/>
    <col min="15719" max="15719" width="13.6640625" style="5" customWidth="1"/>
    <col min="15720" max="15720" width="14.5546875" style="5" customWidth="1"/>
    <col min="15721" max="15721" width="14" style="5" customWidth="1"/>
    <col min="15722" max="15723" width="13.44140625" style="5" bestFit="1" customWidth="1"/>
    <col min="15724" max="15724" width="15.44140625" style="5" customWidth="1"/>
    <col min="15725" max="15725" width="13.44140625" style="5" bestFit="1" customWidth="1"/>
    <col min="15726" max="15726" width="14" style="5" customWidth="1"/>
    <col min="15727" max="15727" width="18.5546875" style="5" customWidth="1"/>
    <col min="15728" max="15728" width="8.109375" style="5" bestFit="1" customWidth="1"/>
    <col min="15729" max="15971" width="9.109375" style="5"/>
    <col min="15972" max="15972" width="7.88671875" style="5" customWidth="1"/>
    <col min="15973" max="15973" width="62.6640625" style="5" customWidth="1"/>
    <col min="15974" max="15974" width="14.44140625" style="5" customWidth="1"/>
    <col min="15975" max="15975" width="13.6640625" style="5" customWidth="1"/>
    <col min="15976" max="15976" width="14.5546875" style="5" customWidth="1"/>
    <col min="15977" max="15977" width="14" style="5" customWidth="1"/>
    <col min="15978" max="15979" width="13.44140625" style="5" bestFit="1" customWidth="1"/>
    <col min="15980" max="15980" width="15.44140625" style="5" customWidth="1"/>
    <col min="15981" max="15981" width="13.44140625" style="5" bestFit="1" customWidth="1"/>
    <col min="15982" max="15982" width="14" style="5" customWidth="1"/>
    <col min="15983" max="15983" width="18.5546875" style="5" customWidth="1"/>
    <col min="15984" max="15984" width="8.109375" style="5" bestFit="1" customWidth="1"/>
    <col min="15985" max="16384" width="9.109375" style="5"/>
  </cols>
  <sheetData>
    <row r="1" spans="1:14" x14ac:dyDescent="0.25">
      <c r="H1" s="4"/>
      <c r="I1" s="34" t="s">
        <v>40</v>
      </c>
      <c r="J1" s="34"/>
      <c r="K1" s="34"/>
    </row>
    <row r="2" spans="1:14" x14ac:dyDescent="0.25">
      <c r="H2" s="34" t="s">
        <v>41</v>
      </c>
      <c r="I2" s="34"/>
      <c r="J2" s="34"/>
      <c r="K2" s="34"/>
    </row>
    <row r="3" spans="1:14" x14ac:dyDescent="0.25">
      <c r="H3" s="4"/>
      <c r="I3" s="34" t="s">
        <v>43</v>
      </c>
      <c r="J3" s="34"/>
      <c r="K3" s="34"/>
    </row>
    <row r="4" spans="1:14" ht="6.75" customHeight="1" x14ac:dyDescent="0.25">
      <c r="H4" s="4"/>
      <c r="I4" s="23"/>
      <c r="J4" s="23"/>
      <c r="K4" s="23"/>
    </row>
    <row r="5" spans="1:14" ht="15.6" x14ac:dyDescent="0.3">
      <c r="A5" s="35" t="s">
        <v>44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4" x14ac:dyDescent="0.25">
      <c r="A6" s="26"/>
      <c r="B6" s="24"/>
      <c r="E6" s="6"/>
      <c r="J6" s="7"/>
      <c r="K6" s="7" t="s">
        <v>0</v>
      </c>
    </row>
    <row r="7" spans="1:14" s="18" customFormat="1" ht="15" customHeight="1" x14ac:dyDescent="0.25">
      <c r="A7" s="16" t="s">
        <v>1</v>
      </c>
      <c r="B7" s="17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6" t="s">
        <v>10</v>
      </c>
      <c r="K7" s="16" t="s">
        <v>11</v>
      </c>
    </row>
    <row r="8" spans="1:14" s="18" customFormat="1" ht="4.2" customHeight="1" x14ac:dyDescent="0.25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4" s="18" customFormat="1" x14ac:dyDescent="0.25">
      <c r="A9" s="28">
        <v>1000000</v>
      </c>
      <c r="B9" s="28" t="s">
        <v>12</v>
      </c>
      <c r="C9" s="29">
        <f>SUM(C10+C17+C19+C24)</f>
        <v>428517430</v>
      </c>
      <c r="D9" s="29">
        <f t="shared" ref="D9:K9" si="0">SUM(D10+D17+D19+D24)</f>
        <v>39262900</v>
      </c>
      <c r="E9" s="29">
        <f t="shared" si="0"/>
        <v>160605925</v>
      </c>
      <c r="F9" s="29">
        <f t="shared" si="0"/>
        <v>160226671</v>
      </c>
      <c r="G9" s="29">
        <f t="shared" si="0"/>
        <v>63684408</v>
      </c>
      <c r="H9" s="29">
        <f t="shared" si="0"/>
        <v>112626511</v>
      </c>
      <c r="I9" s="29">
        <f t="shared" si="0"/>
        <v>69741331</v>
      </c>
      <c r="J9" s="29">
        <f t="shared" si="0"/>
        <v>33795475</v>
      </c>
      <c r="K9" s="29">
        <f t="shared" si="0"/>
        <v>1068460651</v>
      </c>
      <c r="M9" s="30"/>
      <c r="N9" s="31"/>
    </row>
    <row r="10" spans="1:14" s="8" customFormat="1" x14ac:dyDescent="0.25">
      <c r="A10" s="9">
        <v>1010000</v>
      </c>
      <c r="B10" s="10" t="s">
        <v>13</v>
      </c>
      <c r="C10" s="25">
        <f>SUM(C11:C15)</f>
        <v>382108920</v>
      </c>
      <c r="D10" s="25">
        <f t="shared" ref="D10:J10" si="1">SUM(D11:D15)</f>
        <v>36429984</v>
      </c>
      <c r="E10" s="25">
        <f t="shared" si="1"/>
        <v>133905723</v>
      </c>
      <c r="F10" s="25">
        <f t="shared" si="1"/>
        <v>119130218</v>
      </c>
      <c r="G10" s="25">
        <f t="shared" si="1"/>
        <v>45152312</v>
      </c>
      <c r="H10" s="25">
        <f t="shared" si="1"/>
        <v>71507579</v>
      </c>
      <c r="I10" s="25">
        <f t="shared" si="1"/>
        <v>40007372</v>
      </c>
      <c r="J10" s="25">
        <f t="shared" si="1"/>
        <v>21265427</v>
      </c>
      <c r="K10" s="25">
        <f>SUM(C10:J10)</f>
        <v>849507535</v>
      </c>
    </row>
    <row r="11" spans="1:14" s="8" customFormat="1" ht="26.4" hidden="1" x14ac:dyDescent="0.25">
      <c r="A11" s="9">
        <v>1010200</v>
      </c>
      <c r="B11" s="11" t="s">
        <v>14</v>
      </c>
      <c r="C11" s="25"/>
      <c r="D11" s="25"/>
      <c r="E11" s="25"/>
      <c r="F11" s="25"/>
      <c r="G11" s="25"/>
      <c r="H11" s="25"/>
      <c r="I11" s="25"/>
      <c r="J11" s="25"/>
      <c r="K11" s="25">
        <f t="shared" ref="K11:K15" si="2">C11+D11+E11+F11+G11+H11+I11+J11</f>
        <v>0</v>
      </c>
    </row>
    <row r="12" spans="1:14" s="8" customFormat="1" ht="26.4" x14ac:dyDescent="0.25">
      <c r="A12" s="9">
        <v>1010500</v>
      </c>
      <c r="B12" s="12" t="s">
        <v>15</v>
      </c>
      <c r="C12" s="25">
        <f>3698674-336243</f>
        <v>3362431</v>
      </c>
      <c r="D12" s="25">
        <f>119683-10880</f>
        <v>108803</v>
      </c>
      <c r="E12" s="25">
        <f>2402580-218416</f>
        <v>2184164</v>
      </c>
      <c r="F12" s="25">
        <f>1880549-170959</f>
        <v>1709590</v>
      </c>
      <c r="G12" s="25">
        <f>750252-68205</f>
        <v>682047</v>
      </c>
      <c r="H12" s="25">
        <f>1921743-174704</f>
        <v>1747039</v>
      </c>
      <c r="I12" s="25">
        <f>669100-60827</f>
        <v>608273</v>
      </c>
      <c r="J12" s="25">
        <f>445807-40529</f>
        <v>405278</v>
      </c>
      <c r="K12" s="25">
        <f t="shared" si="2"/>
        <v>10807625</v>
      </c>
    </row>
    <row r="13" spans="1:14" s="8" customFormat="1" ht="26.4" x14ac:dyDescent="0.25">
      <c r="A13" s="9">
        <v>1010600</v>
      </c>
      <c r="B13" s="11" t="s">
        <v>42</v>
      </c>
      <c r="C13" s="25">
        <v>29184278</v>
      </c>
      <c r="D13" s="25">
        <v>1013827</v>
      </c>
      <c r="E13" s="25">
        <v>11490341</v>
      </c>
      <c r="F13" s="25">
        <v>2325988</v>
      </c>
      <c r="G13" s="25">
        <v>253239</v>
      </c>
      <c r="H13" s="25">
        <v>1952123</v>
      </c>
      <c r="I13" s="25">
        <v>240433</v>
      </c>
      <c r="J13" s="25">
        <v>36292</v>
      </c>
      <c r="K13" s="25">
        <f t="shared" si="2"/>
        <v>46496521</v>
      </c>
    </row>
    <row r="14" spans="1:14" s="8" customFormat="1" ht="26.4" x14ac:dyDescent="0.25">
      <c r="A14" s="9">
        <v>1010601</v>
      </c>
      <c r="B14" s="11" t="s">
        <v>16</v>
      </c>
      <c r="C14" s="25">
        <v>43047933</v>
      </c>
      <c r="D14" s="25">
        <v>695300</v>
      </c>
      <c r="E14" s="25">
        <v>17617106</v>
      </c>
      <c r="F14" s="25">
        <v>11382085</v>
      </c>
      <c r="G14" s="25">
        <v>4525733</v>
      </c>
      <c r="H14" s="25">
        <v>15398636</v>
      </c>
      <c r="I14" s="25">
        <v>5855008</v>
      </c>
      <c r="J14" s="25">
        <v>4469331</v>
      </c>
      <c r="K14" s="25">
        <f>C14+D14+E14+F14+G14+H14+I14+J14</f>
        <v>102991132</v>
      </c>
    </row>
    <row r="15" spans="1:14" s="8" customFormat="1" x14ac:dyDescent="0.25">
      <c r="A15" s="9">
        <v>1010700</v>
      </c>
      <c r="B15" s="11" t="s">
        <v>17</v>
      </c>
      <c r="C15" s="25">
        <f>312532998-8906006+461665+2425621</f>
        <v>306514278</v>
      </c>
      <c r="D15" s="25">
        <f>38044090-3412129-78784+58877</f>
        <v>34612054</v>
      </c>
      <c r="E15" s="25">
        <v>102614112</v>
      </c>
      <c r="F15" s="25">
        <v>103712555</v>
      </c>
      <c r="G15" s="25">
        <v>39691293</v>
      </c>
      <c r="H15" s="25">
        <v>52409781</v>
      </c>
      <c r="I15" s="25">
        <v>33303658</v>
      </c>
      <c r="J15" s="25">
        <v>16354526</v>
      </c>
      <c r="K15" s="25">
        <f t="shared" si="2"/>
        <v>689212257</v>
      </c>
    </row>
    <row r="16" spans="1:14" s="13" customFormat="1" ht="3.75" customHeight="1" x14ac:dyDescent="0.25">
      <c r="A16" s="9"/>
      <c r="B16" s="11"/>
      <c r="C16" s="25"/>
      <c r="D16" s="25"/>
      <c r="E16" s="25"/>
      <c r="F16" s="25"/>
      <c r="G16" s="25"/>
      <c r="H16" s="25"/>
      <c r="I16" s="25"/>
      <c r="J16" s="25"/>
      <c r="K16" s="25"/>
    </row>
    <row r="17" spans="1:14" s="8" customFormat="1" x14ac:dyDescent="0.25">
      <c r="A17" s="9">
        <v>1040000</v>
      </c>
      <c r="B17" s="11" t="s">
        <v>18</v>
      </c>
      <c r="C17" s="25">
        <f>4813902-451303</f>
        <v>4362599</v>
      </c>
      <c r="D17" s="25">
        <f>226392-21224</f>
        <v>205168</v>
      </c>
      <c r="E17" s="25">
        <f>3241148-303858</f>
        <v>2937290</v>
      </c>
      <c r="F17" s="25">
        <f>2225900-208678</f>
        <v>2017222</v>
      </c>
      <c r="G17" s="25">
        <f>1807039-169410</f>
        <v>1637629</v>
      </c>
      <c r="H17" s="25">
        <f>2139183-200548</f>
        <v>1938635</v>
      </c>
      <c r="I17" s="25">
        <f>1282056-120193</f>
        <v>1161863</v>
      </c>
      <c r="J17" s="25">
        <f>790340-74095</f>
        <v>716245</v>
      </c>
      <c r="K17" s="25">
        <f>C17+D17+E17+F17+G17+H17+I17+J17</f>
        <v>14976651</v>
      </c>
    </row>
    <row r="18" spans="1:14" s="8" customFormat="1" ht="3.6" customHeight="1" x14ac:dyDescent="0.25">
      <c r="A18" s="9"/>
      <c r="B18" s="11"/>
      <c r="C18" s="25"/>
      <c r="D18" s="25"/>
      <c r="E18" s="25"/>
      <c r="F18" s="25"/>
      <c r="G18" s="25"/>
      <c r="H18" s="25"/>
      <c r="I18" s="25"/>
      <c r="J18" s="25"/>
      <c r="K18" s="25"/>
    </row>
    <row r="19" spans="1:14" s="8" customFormat="1" x14ac:dyDescent="0.25">
      <c r="A19" s="9">
        <v>1050000</v>
      </c>
      <c r="B19" s="11" t="s">
        <v>19</v>
      </c>
      <c r="C19" s="25">
        <v>10846906</v>
      </c>
      <c r="D19" s="25">
        <v>87736</v>
      </c>
      <c r="E19" s="25">
        <v>8591281</v>
      </c>
      <c r="F19" s="25">
        <v>26988301</v>
      </c>
      <c r="G19" s="25">
        <v>10699372</v>
      </c>
      <c r="H19" s="25">
        <v>29174454</v>
      </c>
      <c r="I19" s="25">
        <v>22855338</v>
      </c>
      <c r="J19" s="25">
        <v>8830790</v>
      </c>
      <c r="K19" s="25">
        <v>118074178</v>
      </c>
    </row>
    <row r="20" spans="1:14" s="8" customFormat="1" x14ac:dyDescent="0.25">
      <c r="A20" s="9">
        <v>1050100</v>
      </c>
      <c r="B20" s="11" t="s">
        <v>20</v>
      </c>
      <c r="C20" s="25">
        <f>SUM(C21:C23)</f>
        <v>10343912</v>
      </c>
      <c r="D20" s="25">
        <f t="shared" ref="D20:J20" si="3">SUM(D21:D23)</f>
        <v>87736</v>
      </c>
      <c r="E20" s="25">
        <f t="shared" si="3"/>
        <v>8591281</v>
      </c>
      <c r="F20" s="25">
        <f t="shared" si="3"/>
        <v>26898301</v>
      </c>
      <c r="G20" s="25">
        <f t="shared" si="3"/>
        <v>10668099</v>
      </c>
      <c r="H20" s="25">
        <f t="shared" si="3"/>
        <v>29154939</v>
      </c>
      <c r="I20" s="25">
        <f t="shared" si="3"/>
        <v>22851638</v>
      </c>
      <c r="J20" s="25">
        <f t="shared" si="3"/>
        <v>8829040</v>
      </c>
      <c r="K20" s="25">
        <f>SUM(K21:K23)</f>
        <v>117424946</v>
      </c>
    </row>
    <row r="21" spans="1:14" s="8" customFormat="1" x14ac:dyDescent="0.25">
      <c r="A21" s="9">
        <v>1050101</v>
      </c>
      <c r="B21" s="11" t="s">
        <v>21</v>
      </c>
      <c r="C21" s="25">
        <f>781098-30044</f>
        <v>751054</v>
      </c>
      <c r="D21" s="25">
        <v>0</v>
      </c>
      <c r="E21" s="25">
        <f>947833-36455</f>
        <v>911378</v>
      </c>
      <c r="F21" s="25">
        <f>18544739-713259</f>
        <v>17831480</v>
      </c>
      <c r="G21" s="25">
        <f>8210576-315791</f>
        <v>7894785</v>
      </c>
      <c r="H21" s="25">
        <f>20665877-794841</f>
        <v>19871036</v>
      </c>
      <c r="I21" s="25">
        <f>20453744-786682</f>
        <v>19667062</v>
      </c>
      <c r="J21" s="25">
        <f>7673748-295144</f>
        <v>7378604</v>
      </c>
      <c r="K21" s="25">
        <f>C21+D21+E21+F21+G21+H21+I21+J21</f>
        <v>74305399</v>
      </c>
    </row>
    <row r="22" spans="1:14" s="8" customFormat="1" x14ac:dyDescent="0.25">
      <c r="A22" s="9">
        <v>1050102</v>
      </c>
      <c r="B22" s="11" t="s">
        <v>22</v>
      </c>
      <c r="C22" s="25">
        <f>10668063-1148870</f>
        <v>9519193</v>
      </c>
      <c r="D22" s="25">
        <f>97206-10468</f>
        <v>86738</v>
      </c>
      <c r="E22" s="25">
        <f>8485215-913792</f>
        <v>7571423</v>
      </c>
      <c r="F22" s="25">
        <f>8915221-960101</f>
        <v>7955120</v>
      </c>
      <c r="G22" s="25">
        <f>2221685-239258</f>
        <v>1982427</v>
      </c>
      <c r="H22" s="25">
        <f>9670060-1041391</f>
        <v>8628669</v>
      </c>
      <c r="I22" s="25">
        <f>3113450-335295</f>
        <v>2778155</v>
      </c>
      <c r="J22" s="25">
        <f>997902-107466</f>
        <v>890436</v>
      </c>
      <c r="K22" s="25">
        <f>C22+D22+E22+F22+G22+H22+I22+J22</f>
        <v>39412161</v>
      </c>
    </row>
    <row r="23" spans="1:14" s="8" customFormat="1" x14ac:dyDescent="0.25">
      <c r="A23" s="9">
        <v>1050103</v>
      </c>
      <c r="B23" s="11" t="s">
        <v>23</v>
      </c>
      <c r="C23" s="25">
        <f>77916-4251</f>
        <v>73665</v>
      </c>
      <c r="D23" s="25">
        <f>1056-58</f>
        <v>998</v>
      </c>
      <c r="E23" s="25">
        <f>114738-6258</f>
        <v>108480</v>
      </c>
      <c r="F23" s="25">
        <f>1175838-64137</f>
        <v>1111701</v>
      </c>
      <c r="G23" s="25">
        <f>836515-45628</f>
        <v>790887</v>
      </c>
      <c r="H23" s="25">
        <f>693036-37802</f>
        <v>655234</v>
      </c>
      <c r="I23" s="25">
        <f>429868-23447</f>
        <v>406421</v>
      </c>
      <c r="J23" s="25">
        <f>592308-32308</f>
        <v>560000</v>
      </c>
      <c r="K23" s="25">
        <f>C23+D23+E23+F23+G23+H23+I23+J23</f>
        <v>3707386</v>
      </c>
    </row>
    <row r="24" spans="1:14" s="8" customFormat="1" x14ac:dyDescent="0.25">
      <c r="A24" s="9">
        <v>1400000</v>
      </c>
      <c r="B24" s="11" t="s">
        <v>24</v>
      </c>
      <c r="C24" s="25">
        <f>C25</f>
        <v>31199005</v>
      </c>
      <c r="D24" s="25">
        <f t="shared" ref="D24:J24" si="4">D25</f>
        <v>2540012</v>
      </c>
      <c r="E24" s="25">
        <f t="shared" si="4"/>
        <v>15171631</v>
      </c>
      <c r="F24" s="25">
        <f t="shared" si="4"/>
        <v>12090930</v>
      </c>
      <c r="G24" s="25">
        <f t="shared" si="4"/>
        <v>6195095</v>
      </c>
      <c r="H24" s="25">
        <f t="shared" si="4"/>
        <v>10005843</v>
      </c>
      <c r="I24" s="25">
        <f t="shared" si="4"/>
        <v>5716758</v>
      </c>
      <c r="J24" s="25">
        <f t="shared" si="4"/>
        <v>2983013</v>
      </c>
      <c r="K24" s="25">
        <f>SUM(C24:J24)</f>
        <v>85902287</v>
      </c>
    </row>
    <row r="25" spans="1:14" s="8" customFormat="1" x14ac:dyDescent="0.25">
      <c r="A25" s="9">
        <v>1400400</v>
      </c>
      <c r="B25" s="11" t="s">
        <v>25</v>
      </c>
      <c r="C25" s="25">
        <f>32241622-1042617</f>
        <v>31199005</v>
      </c>
      <c r="D25" s="25">
        <f>2600151-60139</f>
        <v>2540012</v>
      </c>
      <c r="E25" s="25">
        <f>15891933-720302</f>
        <v>15171631</v>
      </c>
      <c r="F25" s="25">
        <f>12574694-483764</f>
        <v>12090930</v>
      </c>
      <c r="G25" s="25">
        <f>6472089-276994</f>
        <v>6195095</v>
      </c>
      <c r="H25" s="25">
        <f>10509590-503747</f>
        <v>10005843</v>
      </c>
      <c r="I25" s="25">
        <f>6006655-289897</f>
        <v>5716758</v>
      </c>
      <c r="J25" s="25">
        <f>3138138-155125</f>
        <v>2983013</v>
      </c>
      <c r="K25" s="25">
        <f>C25+D25+E25+F25+G25+H25+I25+J25</f>
        <v>85902287</v>
      </c>
      <c r="L25" s="14"/>
      <c r="M25" s="14"/>
      <c r="N25" s="14"/>
    </row>
    <row r="26" spans="1:14" s="8" customFormat="1" ht="4.8" customHeight="1" x14ac:dyDescent="0.25">
      <c r="A26" s="9"/>
      <c r="B26" s="11"/>
      <c r="C26" s="25"/>
      <c r="D26" s="25"/>
      <c r="E26" s="25"/>
      <c r="F26" s="25"/>
      <c r="G26" s="25"/>
      <c r="H26" s="25"/>
      <c r="I26" s="25"/>
      <c r="J26" s="25"/>
      <c r="K26" s="25"/>
    </row>
    <row r="27" spans="1:14" s="18" customFormat="1" x14ac:dyDescent="0.25">
      <c r="A27" s="28">
        <v>2000000</v>
      </c>
      <c r="B27" s="32" t="s">
        <v>26</v>
      </c>
      <c r="C27" s="29">
        <f>SUM(C28+C35+C38+C40)</f>
        <v>8978578</v>
      </c>
      <c r="D27" s="29">
        <f t="shared" ref="D27:K27" si="5">SUM(D28+D35+D38+D40)</f>
        <v>301088</v>
      </c>
      <c r="E27" s="29">
        <f t="shared" si="5"/>
        <v>4251989</v>
      </c>
      <c r="F27" s="29">
        <f t="shared" si="5"/>
        <v>4022048</v>
      </c>
      <c r="G27" s="29">
        <f t="shared" si="5"/>
        <v>1629016</v>
      </c>
      <c r="H27" s="29">
        <f t="shared" si="5"/>
        <v>2983476</v>
      </c>
      <c r="I27" s="29">
        <f t="shared" si="5"/>
        <v>6656074</v>
      </c>
      <c r="J27" s="29">
        <f t="shared" si="5"/>
        <v>1511834</v>
      </c>
      <c r="K27" s="29">
        <f t="shared" si="5"/>
        <v>30334103</v>
      </c>
      <c r="M27" s="30"/>
      <c r="N27" s="31"/>
    </row>
    <row r="28" spans="1:14" s="8" customFormat="1" ht="26.4" x14ac:dyDescent="0.25">
      <c r="A28" s="9">
        <v>2010000</v>
      </c>
      <c r="B28" s="11" t="s">
        <v>27</v>
      </c>
      <c r="C28" s="25">
        <v>4235081</v>
      </c>
      <c r="D28" s="25">
        <v>89013</v>
      </c>
      <c r="E28" s="25">
        <v>1570441</v>
      </c>
      <c r="F28" s="25">
        <v>1796560</v>
      </c>
      <c r="G28" s="25">
        <v>889715</v>
      </c>
      <c r="H28" s="25">
        <v>2074024</v>
      </c>
      <c r="I28" s="25">
        <v>5915826</v>
      </c>
      <c r="J28" s="25">
        <v>1107471</v>
      </c>
      <c r="K28" s="25">
        <f t="shared" ref="K28:K33" si="6">C28+D28+E28+F28+G28+H28+I28+J28</f>
        <v>17678131</v>
      </c>
    </row>
    <row r="29" spans="1:14" s="8" customFormat="1" ht="26.4" x14ac:dyDescent="0.25">
      <c r="A29" s="27">
        <v>2010200</v>
      </c>
      <c r="B29" s="11" t="s">
        <v>28</v>
      </c>
      <c r="C29" s="25">
        <v>3561596</v>
      </c>
      <c r="D29" s="25">
        <v>81793</v>
      </c>
      <c r="E29" s="25">
        <v>799870</v>
      </c>
      <c r="F29" s="25">
        <v>895807</v>
      </c>
      <c r="G29" s="25">
        <v>417540</v>
      </c>
      <c r="H29" s="25">
        <v>744003</v>
      </c>
      <c r="I29" s="25">
        <v>800646</v>
      </c>
      <c r="J29" s="25">
        <v>555850</v>
      </c>
      <c r="K29" s="25">
        <f t="shared" si="6"/>
        <v>7857105</v>
      </c>
    </row>
    <row r="30" spans="1:14" s="8" customFormat="1" ht="26.4" x14ac:dyDescent="0.25">
      <c r="A30" s="27">
        <v>2010300</v>
      </c>
      <c r="B30" s="11" t="s">
        <v>29</v>
      </c>
      <c r="C30" s="25">
        <v>85500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f t="shared" si="6"/>
        <v>85500</v>
      </c>
    </row>
    <row r="31" spans="1:14" s="8" customFormat="1" x14ac:dyDescent="0.25">
      <c r="A31" s="9">
        <v>2010400</v>
      </c>
      <c r="B31" s="11" t="s">
        <v>30</v>
      </c>
      <c r="C31" s="25">
        <v>470000</v>
      </c>
      <c r="D31" s="25"/>
      <c r="E31" s="25">
        <v>390673</v>
      </c>
      <c r="F31" s="25">
        <v>849847</v>
      </c>
      <c r="G31" s="25">
        <v>450264</v>
      </c>
      <c r="H31" s="25">
        <v>1255017</v>
      </c>
      <c r="I31" s="25">
        <v>5066120</v>
      </c>
      <c r="J31" s="25">
        <v>505650</v>
      </c>
      <c r="K31" s="25">
        <f t="shared" si="6"/>
        <v>8987571</v>
      </c>
    </row>
    <row r="32" spans="1:14" s="8" customFormat="1" x14ac:dyDescent="0.25">
      <c r="A32" s="9">
        <v>2010500</v>
      </c>
      <c r="B32" s="11" t="s">
        <v>31</v>
      </c>
      <c r="C32" s="25">
        <v>13000</v>
      </c>
      <c r="D32" s="25"/>
      <c r="E32" s="25">
        <v>9456</v>
      </c>
      <c r="F32" s="25">
        <v>18559</v>
      </c>
      <c r="G32" s="25">
        <v>12285</v>
      </c>
      <c r="H32" s="25">
        <v>12304</v>
      </c>
      <c r="I32" s="25">
        <v>49060</v>
      </c>
      <c r="J32" s="25">
        <v>5970</v>
      </c>
      <c r="K32" s="25">
        <f t="shared" si="6"/>
        <v>120634</v>
      </c>
    </row>
    <row r="33" spans="1:14" s="8" customFormat="1" x14ac:dyDescent="0.25">
      <c r="A33" s="9">
        <v>2010900</v>
      </c>
      <c r="B33" s="11" t="s">
        <v>32</v>
      </c>
      <c r="C33" s="25">
        <v>82409</v>
      </c>
      <c r="D33" s="25">
        <v>7220</v>
      </c>
      <c r="E33" s="25">
        <v>370404</v>
      </c>
      <c r="F33" s="25">
        <v>32347</v>
      </c>
      <c r="G33" s="25">
        <v>9626</v>
      </c>
      <c r="H33" s="25">
        <v>62700</v>
      </c>
      <c r="I33" s="25">
        <v>0</v>
      </c>
      <c r="J33" s="25">
        <v>39518</v>
      </c>
      <c r="K33" s="25">
        <f t="shared" si="6"/>
        <v>604224</v>
      </c>
    </row>
    <row r="34" spans="1:14" s="8" customFormat="1" ht="5.25" customHeight="1" x14ac:dyDescent="0.25">
      <c r="A34" s="9"/>
      <c r="B34" s="11"/>
      <c r="C34" s="25"/>
      <c r="D34" s="25"/>
      <c r="E34" s="25"/>
      <c r="F34" s="25"/>
      <c r="G34" s="25"/>
      <c r="H34" s="25"/>
      <c r="I34" s="25"/>
      <c r="J34" s="25"/>
      <c r="K34" s="25"/>
    </row>
    <row r="35" spans="1:14" s="8" customFormat="1" ht="26.4" x14ac:dyDescent="0.25">
      <c r="A35" s="9">
        <v>2020000</v>
      </c>
      <c r="B35" s="11" t="s">
        <v>33</v>
      </c>
      <c r="C35" s="25">
        <v>779878</v>
      </c>
      <c r="D35" s="25">
        <v>0</v>
      </c>
      <c r="E35" s="25">
        <v>1089483</v>
      </c>
      <c r="F35" s="25">
        <v>959232</v>
      </c>
      <c r="G35" s="25">
        <v>52221</v>
      </c>
      <c r="H35" s="25">
        <v>245652</v>
      </c>
      <c r="I35" s="25">
        <v>148846</v>
      </c>
      <c r="J35" s="25">
        <v>31936</v>
      </c>
      <c r="K35" s="25">
        <f>C35+D35+E35+F35+G35+H35+I35+J35</f>
        <v>3307248</v>
      </c>
    </row>
    <row r="36" spans="1:14" s="8" customFormat="1" ht="26.4" x14ac:dyDescent="0.25">
      <c r="A36" s="9">
        <v>2020100</v>
      </c>
      <c r="B36" s="15" t="s">
        <v>34</v>
      </c>
      <c r="C36" s="25">
        <v>500000</v>
      </c>
      <c r="D36" s="25"/>
      <c r="E36" s="25">
        <v>1000000</v>
      </c>
      <c r="F36" s="25">
        <v>900000</v>
      </c>
      <c r="G36" s="25">
        <v>33000</v>
      </c>
      <c r="H36" s="25">
        <v>100000</v>
      </c>
      <c r="I36" s="25">
        <v>100000</v>
      </c>
      <c r="J36" s="25">
        <v>31936</v>
      </c>
      <c r="K36" s="25">
        <f>C36+D36+E36+F36+G36+H36+I36+J36</f>
        <v>2664936</v>
      </c>
    </row>
    <row r="37" spans="1:14" s="8" customFormat="1" ht="4.2" customHeight="1" x14ac:dyDescent="0.25">
      <c r="A37" s="9"/>
      <c r="B37" s="11"/>
      <c r="C37" s="25"/>
      <c r="D37" s="25"/>
      <c r="E37" s="25"/>
      <c r="F37" s="25"/>
      <c r="G37" s="25"/>
      <c r="H37" s="25"/>
      <c r="I37" s="25"/>
      <c r="J37" s="25"/>
      <c r="K37" s="25"/>
    </row>
    <row r="38" spans="1:14" s="8" customFormat="1" x14ac:dyDescent="0.25">
      <c r="A38" s="9">
        <v>2060000</v>
      </c>
      <c r="B38" s="11" t="s">
        <v>35</v>
      </c>
      <c r="C38" s="25">
        <v>2235739</v>
      </c>
      <c r="D38" s="25">
        <v>0</v>
      </c>
      <c r="E38" s="25">
        <v>310711</v>
      </c>
      <c r="F38" s="25">
        <v>29919</v>
      </c>
      <c r="G38" s="25">
        <v>3458</v>
      </c>
      <c r="H38" s="25">
        <v>8374</v>
      </c>
      <c r="I38" s="25">
        <v>1550</v>
      </c>
      <c r="J38" s="25">
        <v>25753</v>
      </c>
      <c r="K38" s="25">
        <f>C38+D38+E38+F38+G38+H38+I38+J38</f>
        <v>2615504</v>
      </c>
    </row>
    <row r="39" spans="1:14" s="8" customFormat="1" ht="5.25" customHeight="1" x14ac:dyDescent="0.25">
      <c r="A39" s="9"/>
      <c r="B39" s="11"/>
      <c r="C39" s="25"/>
      <c r="D39" s="25"/>
      <c r="E39" s="25"/>
      <c r="F39" s="25"/>
      <c r="G39" s="25"/>
      <c r="H39" s="25"/>
      <c r="I39" s="25"/>
      <c r="J39" s="25"/>
      <c r="K39" s="25"/>
    </row>
    <row r="40" spans="1:14" s="8" customFormat="1" ht="11.25" customHeight="1" x14ac:dyDescent="0.25">
      <c r="A40" s="9">
        <v>2070000</v>
      </c>
      <c r="B40" s="11" t="s">
        <v>36</v>
      </c>
      <c r="C40" s="25">
        <v>1727880</v>
      </c>
      <c r="D40" s="25">
        <v>212075</v>
      </c>
      <c r="E40" s="25">
        <v>1281354</v>
      </c>
      <c r="F40" s="25">
        <v>1236337</v>
      </c>
      <c r="G40" s="25">
        <v>683622</v>
      </c>
      <c r="H40" s="25">
        <v>655426</v>
      </c>
      <c r="I40" s="25">
        <v>589852</v>
      </c>
      <c r="J40" s="25">
        <v>346674</v>
      </c>
      <c r="K40" s="25">
        <f>C40+D40+E40+F40+G40+H40+I40+J40</f>
        <v>6733220</v>
      </c>
    </row>
    <row r="41" spans="1:14" s="8" customFormat="1" ht="3.6" customHeight="1" x14ac:dyDescent="0.25">
      <c r="A41" s="9"/>
      <c r="B41" s="11"/>
      <c r="C41" s="25"/>
      <c r="D41" s="25"/>
      <c r="E41" s="25"/>
      <c r="F41" s="25"/>
      <c r="G41" s="25"/>
      <c r="H41" s="25"/>
      <c r="I41" s="25"/>
      <c r="J41" s="25"/>
      <c r="K41" s="25"/>
    </row>
    <row r="42" spans="1:14" s="18" customFormat="1" x14ac:dyDescent="0.25">
      <c r="A42" s="28">
        <v>4000000</v>
      </c>
      <c r="B42" s="32" t="s">
        <v>37</v>
      </c>
      <c r="C42" s="29">
        <f t="shared" ref="C42:K42" si="7">SUM(C43)</f>
        <v>5114108</v>
      </c>
      <c r="D42" s="29">
        <f t="shared" si="7"/>
        <v>869898</v>
      </c>
      <c r="E42" s="29">
        <f t="shared" si="7"/>
        <v>2053274</v>
      </c>
      <c r="F42" s="29">
        <f t="shared" si="7"/>
        <v>3238920</v>
      </c>
      <c r="G42" s="29">
        <f t="shared" si="7"/>
        <v>880282</v>
      </c>
      <c r="H42" s="29">
        <f t="shared" si="7"/>
        <v>1719763</v>
      </c>
      <c r="I42" s="29">
        <f t="shared" si="7"/>
        <v>738833</v>
      </c>
      <c r="J42" s="29">
        <f t="shared" si="7"/>
        <v>400261</v>
      </c>
      <c r="K42" s="29">
        <f t="shared" si="7"/>
        <v>15015339</v>
      </c>
    </row>
    <row r="43" spans="1:14" s="8" customFormat="1" x14ac:dyDescent="0.25">
      <c r="A43" s="9">
        <v>4020200</v>
      </c>
      <c r="B43" s="11" t="s">
        <v>38</v>
      </c>
      <c r="C43" s="25">
        <v>5114108</v>
      </c>
      <c r="D43" s="25">
        <v>869898</v>
      </c>
      <c r="E43" s="25">
        <v>2053274</v>
      </c>
      <c r="F43" s="25">
        <v>3238920</v>
      </c>
      <c r="G43" s="25">
        <v>880282</v>
      </c>
      <c r="H43" s="25">
        <v>1719763</v>
      </c>
      <c r="I43" s="25">
        <v>738833</v>
      </c>
      <c r="J43" s="25">
        <v>400261</v>
      </c>
      <c r="K43" s="25">
        <f>C43+D43+E43+F43+G43+H43+I43+J43</f>
        <v>15015339</v>
      </c>
      <c r="M43" s="21"/>
      <c r="N43" s="22"/>
    </row>
    <row r="44" spans="1:14" s="8" customFormat="1" ht="4.8" customHeight="1" x14ac:dyDescent="0.25">
      <c r="A44" s="9"/>
      <c r="B44" s="11"/>
      <c r="C44" s="25"/>
      <c r="D44" s="25"/>
      <c r="E44" s="25"/>
      <c r="F44" s="25"/>
      <c r="G44" s="25"/>
      <c r="H44" s="25"/>
      <c r="I44" s="25"/>
      <c r="J44" s="25"/>
      <c r="K44" s="25"/>
      <c r="M44" s="21"/>
      <c r="N44" s="22"/>
    </row>
    <row r="45" spans="1:14" s="18" customFormat="1" ht="26.4" x14ac:dyDescent="0.25">
      <c r="A45" s="28">
        <v>5010000</v>
      </c>
      <c r="B45" s="33" t="s">
        <v>46</v>
      </c>
      <c r="C45" s="29">
        <v>29779739</v>
      </c>
      <c r="D45" s="29">
        <v>792574</v>
      </c>
      <c r="E45" s="29">
        <v>19794828</v>
      </c>
      <c r="F45" s="29">
        <v>8229535</v>
      </c>
      <c r="G45" s="29">
        <f>232152+3466725+213272+48918+6697</f>
        <v>3967764</v>
      </c>
      <c r="H45" s="29">
        <v>7389268</v>
      </c>
      <c r="I45" s="29">
        <v>5924176</v>
      </c>
      <c r="J45" s="29">
        <v>3045686</v>
      </c>
      <c r="K45" s="29">
        <f>C45+D45+E45+F45+G45+H45+I45+J45</f>
        <v>78923570</v>
      </c>
      <c r="M45" s="30"/>
      <c r="N45" s="31"/>
    </row>
    <row r="46" spans="1:14" s="8" customFormat="1" ht="6" customHeight="1" x14ac:dyDescent="0.25">
      <c r="A46" s="9"/>
      <c r="B46" s="10"/>
      <c r="C46" s="25"/>
      <c r="D46" s="25"/>
      <c r="E46" s="25"/>
      <c r="F46" s="25"/>
      <c r="G46" s="25"/>
      <c r="H46" s="25"/>
      <c r="I46" s="25"/>
      <c r="J46" s="25"/>
      <c r="K46" s="25"/>
    </row>
    <row r="47" spans="1:14" s="18" customFormat="1" ht="15" customHeight="1" x14ac:dyDescent="0.25">
      <c r="A47" s="28"/>
      <c r="B47" s="32" t="s">
        <v>39</v>
      </c>
      <c r="C47" s="29">
        <f>SUM(C9+C27+C42+C45)</f>
        <v>472389855</v>
      </c>
      <c r="D47" s="29">
        <f t="shared" ref="D47:K47" si="8">SUM(D9+D27+D42+D45)</f>
        <v>41226460</v>
      </c>
      <c r="E47" s="29">
        <f t="shared" si="8"/>
        <v>186706016</v>
      </c>
      <c r="F47" s="29">
        <f t="shared" si="8"/>
        <v>175717174</v>
      </c>
      <c r="G47" s="29">
        <f t="shared" si="8"/>
        <v>70161470</v>
      </c>
      <c r="H47" s="29">
        <f t="shared" si="8"/>
        <v>124719018</v>
      </c>
      <c r="I47" s="29">
        <f t="shared" si="8"/>
        <v>83060414</v>
      </c>
      <c r="J47" s="29">
        <f t="shared" si="8"/>
        <v>38753256</v>
      </c>
      <c r="K47" s="29">
        <f t="shared" si="8"/>
        <v>1192733663</v>
      </c>
    </row>
    <row r="48" spans="1:14" ht="6.75" customHeight="1" x14ac:dyDescent="0.25"/>
    <row r="49" spans="2:11" x14ac:dyDescent="0.25">
      <c r="K49" s="19"/>
    </row>
    <row r="50" spans="2:11" x14ac:dyDescent="0.25">
      <c r="K50" s="19"/>
    </row>
    <row r="51" spans="2:11" x14ac:dyDescent="0.25">
      <c r="K51" s="19"/>
    </row>
    <row r="52" spans="2:11" x14ac:dyDescent="0.25">
      <c r="K52" s="20"/>
    </row>
    <row r="53" spans="2:11" x14ac:dyDescent="0.25">
      <c r="B53" s="2" t="s">
        <v>45</v>
      </c>
      <c r="K53" s="19"/>
    </row>
  </sheetData>
  <mergeCells count="4">
    <mergeCell ref="I1:K1"/>
    <mergeCell ref="H2:K2"/>
    <mergeCell ref="I3:K3"/>
    <mergeCell ref="A5:K5"/>
  </mergeCells>
  <printOptions horizontalCentered="1"/>
  <pageMargins left="0.39370078740157483" right="0.39370078740157483" top="0.59055118110236227" bottom="0.39370078740157483" header="0" footer="0"/>
  <pageSetup paperSize="9" scale="77" firstPageNumber="205" orientation="landscape" useFirstPageNumber="1" r:id="rId1"/>
  <headerFooter scaleWithDoc="0" alignWithMargins="0">
    <oddHeader>&amp;C&amp;"Times New Roman,обычный"&amp;P</oddHeader>
  </headerFooter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2025-12-26T07:46:12Z</dcterms:modified>
</cp:coreProperties>
</file>