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РАБОТА\2025\ноябрь\19 ноября\ЗАКОН\зак пост № 4239 п. 1695 (Б25-10)(VII)\"/>
    </mc:Choice>
  </mc:AlternateContent>
  <bookViews>
    <workbookView xWindow="0" yWindow="0" windowWidth="24912" windowHeight="10092"/>
  </bookViews>
  <sheets>
    <sheet name="Приложение №8 (1695)" sheetId="2" r:id="rId1"/>
  </sheets>
  <definedNames>
    <definedName name="_xlnm.Print_Area" localSheetId="0">'Приложение №8 (1695)'!$A$1:$M$83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5" i="2" l="1"/>
  <c r="M44" i="2"/>
  <c r="M43" i="2"/>
  <c r="L39" i="2"/>
  <c r="L38" i="2"/>
  <c r="L37" i="2"/>
  <c r="L36" i="2"/>
  <c r="L35" i="2"/>
  <c r="L34" i="2"/>
  <c r="L33" i="2"/>
  <c r="L32" i="2"/>
  <c r="J39" i="2"/>
  <c r="J38" i="2"/>
  <c r="J36" i="2"/>
  <c r="J35" i="2"/>
  <c r="J34" i="2"/>
  <c r="J32" i="2"/>
  <c r="G39" i="2"/>
  <c r="G38" i="2"/>
  <c r="G37" i="2"/>
  <c r="G36" i="2"/>
  <c r="G35" i="2"/>
  <c r="G34" i="2"/>
  <c r="M79" i="2"/>
  <c r="M78" i="2"/>
  <c r="M77" i="2"/>
  <c r="M22" i="2"/>
  <c r="M23" i="2"/>
  <c r="M24" i="2"/>
  <c r="M18" i="2"/>
  <c r="M21" i="2" l="1"/>
  <c r="M16" i="2" l="1"/>
  <c r="M13" i="2" l="1"/>
  <c r="M32" i="2" l="1"/>
  <c r="H32" i="2" l="1"/>
  <c r="M53" i="2"/>
  <c r="M50" i="2" l="1"/>
  <c r="M49" i="2"/>
  <c r="M59" i="2"/>
  <c r="M58" i="2" l="1"/>
  <c r="M48" i="2"/>
  <c r="M64" i="2"/>
  <c r="M74" i="2" l="1"/>
  <c r="M51" i="2" l="1"/>
  <c r="M71" i="2" l="1"/>
  <c r="M47" i="2"/>
  <c r="M69" i="2" l="1"/>
  <c r="M57" i="2"/>
  <c r="M56" i="2" l="1"/>
  <c r="M61" i="2"/>
  <c r="I32" i="2"/>
  <c r="D34" i="2"/>
  <c r="D35" i="2"/>
  <c r="M33" i="2"/>
  <c r="M46" i="2" l="1"/>
  <c r="H33" i="2"/>
  <c r="I33" i="2" l="1"/>
  <c r="M35" i="2"/>
  <c r="H35" i="2" l="1"/>
  <c r="I35" i="2"/>
  <c r="L31" i="2"/>
  <c r="M39" i="2" l="1"/>
  <c r="D39" i="2"/>
  <c r="M38" i="2"/>
  <c r="D38" i="2"/>
  <c r="M37" i="2"/>
  <c r="D37" i="2"/>
  <c r="M36" i="2"/>
  <c r="D36" i="2"/>
  <c r="M34" i="2"/>
  <c r="K31" i="2"/>
  <c r="J31" i="2"/>
  <c r="F31" i="2"/>
  <c r="H39" i="2" l="1"/>
  <c r="H38" i="2"/>
  <c r="H37" i="2"/>
  <c r="H36" i="2"/>
  <c r="H34" i="2"/>
  <c r="M31" i="2"/>
  <c r="M26" i="2" s="1"/>
  <c r="M25" i="2" s="1"/>
  <c r="M83" i="2" s="1"/>
  <c r="I38" i="2"/>
  <c r="I39" i="2"/>
  <c r="G31" i="2"/>
  <c r="I36" i="2" l="1"/>
  <c r="I37" i="2"/>
  <c r="I34" i="2"/>
  <c r="H31" i="2"/>
  <c r="I31" i="2"/>
</calcChain>
</file>

<file path=xl/sharedStrings.xml><?xml version="1.0" encoding="utf-8"?>
<sst xmlns="http://schemas.openxmlformats.org/spreadsheetml/2006/main" count="160" uniqueCount="131">
  <si>
    <t>ДОХОДЫ ВСЕГО, в том числе:</t>
  </si>
  <si>
    <t>Налог с владельцев транспортных средств, уплачиваемый юридическими лицами</t>
  </si>
  <si>
    <t>РАСХОДЫ ВСЕГО, в том числе:</t>
  </si>
  <si>
    <t>№ п/п</t>
  </si>
  <si>
    <t>Наименование государственной администрации</t>
  </si>
  <si>
    <t>Доли для распределения государственными администрациями субсидий, направленных в местные бюджеты городов и районов</t>
  </si>
  <si>
    <t>Доля для распределения  иных                                                         поступлений в Дорожный фонд  ПМР</t>
  </si>
  <si>
    <t>Распределение средств для формирования программ развития дорожной отрасли, руб.</t>
  </si>
  <si>
    <t>Источники финансирования расходов по программам развития дорожной отрасли, руб.</t>
  </si>
  <si>
    <t>на государственные дороги</t>
  </si>
  <si>
    <t>на улично-дорожную сеть</t>
  </si>
  <si>
    <t>по автомобильным дорогам общего пользования, находящимся в муниципальной собственности</t>
  </si>
  <si>
    <t>налог с владельцев                                транспортных средств</t>
  </si>
  <si>
    <t>иные поступления в                                          Дорожный фонд</t>
  </si>
  <si>
    <t>ВСЕГО</t>
  </si>
  <si>
    <t>в том числе:</t>
  </si>
  <si>
    <t>г.Тирасполя</t>
  </si>
  <si>
    <t>г. Днестровска</t>
  </si>
  <si>
    <t>г. Бендеры</t>
  </si>
  <si>
    <t>Григориопольского района и г. Григориополя</t>
  </si>
  <si>
    <t xml:space="preserve">Министерство экономического развития Приднестровской Молдавской Республики </t>
  </si>
  <si>
    <t>а)</t>
  </si>
  <si>
    <t>б)</t>
  </si>
  <si>
    <t>в)</t>
  </si>
  <si>
    <t>г)</t>
  </si>
  <si>
    <t>д)</t>
  </si>
  <si>
    <t>е)</t>
  </si>
  <si>
    <t>ж)</t>
  </si>
  <si>
    <t>з)</t>
  </si>
  <si>
    <t>1.2.</t>
  </si>
  <si>
    <t>1.</t>
  </si>
  <si>
    <t>1.1.</t>
  </si>
  <si>
    <t>Всего субсидий из республиканского бюджета, в том числе:</t>
  </si>
  <si>
    <t>(руб.)</t>
  </si>
  <si>
    <t>Дубоссарского района и г. Дубоссары</t>
  </si>
  <si>
    <t>Каменского района и г. Каменки</t>
  </si>
  <si>
    <t xml:space="preserve">Рыбницкого района и г. Рыбницы </t>
  </si>
  <si>
    <t xml:space="preserve">Слободзейского района и г. Слободзеи </t>
  </si>
  <si>
    <t>Акцизный сбор от реализации газа углеводородного сжиженного, используемого в качестве автомобильного топлива</t>
  </si>
  <si>
    <t>к Закону Приднестровской Молдавской Республики</t>
  </si>
  <si>
    <t>всего</t>
  </si>
  <si>
    <t>Основные характеристики Дорожного фонда Приднестровской Молдавской Республики на 2025 год</t>
  </si>
  <si>
    <t>"О республиканском бюджете на 2025 год"</t>
  </si>
  <si>
    <t xml:space="preserve">по автомоб. дорогам общего пользования, находящимся в муницип. собств.                                                                                                                                                                                                                                                                                                                                                                                                        </t>
  </si>
  <si>
    <t>2.2.</t>
  </si>
  <si>
    <t>2.3.</t>
  </si>
  <si>
    <t xml:space="preserve">Государственная администрация города Бендеры </t>
  </si>
  <si>
    <t xml:space="preserve">Государственная администрация Дубоссарского района и города Дубоссары </t>
  </si>
  <si>
    <t>кредиторская задолженность</t>
  </si>
  <si>
    <t xml:space="preserve">б) </t>
  </si>
  <si>
    <t>неисполненные договорные обязательства</t>
  </si>
  <si>
    <t>Дорожного фонда на счете Министерства финансов Приднестровской Молдавской Республики</t>
  </si>
  <si>
    <t>Дорожного фонда на счетах местных бюджетов городов и районов</t>
  </si>
  <si>
    <t>2.</t>
  </si>
  <si>
    <t>2.1.</t>
  </si>
  <si>
    <t>2.4.</t>
  </si>
  <si>
    <t>3.</t>
  </si>
  <si>
    <t>3.2.</t>
  </si>
  <si>
    <t xml:space="preserve">в) </t>
  </si>
  <si>
    <t>неисполненные договорные обязательства по муниципальным дорогам</t>
  </si>
  <si>
    <t>неисполненные договорные обязательства по целевым субсидиям</t>
  </si>
  <si>
    <t>направляются на частичное погашение неисполненных договорных обязательств</t>
  </si>
  <si>
    <t>на выполнение дорожных работ по муниципальным дорогам</t>
  </si>
  <si>
    <t>Целевые субсидии государственной администрации г. Бендеры на устройство третьей полосы движения на экспорт ТПП "Бендеры (Кишинев)", устройство площадки весового контроля, перенос сетей, проектные работы и технический надзор</t>
  </si>
  <si>
    <t>Целевые субсидии государственной администрации г. Бендеры на строительство, ремонт и благоустройство тротуара по ул. Пионерской г. Бендеры, в том числе проектные работы, технический надзор</t>
  </si>
  <si>
    <t>Целевые субсидии государственной администрации г. Бендеры на реконструкцию замощения по ул. Протягайловской (в районе ГУ "Бендерский центр матери и ребенка"), в том числе технический надзор</t>
  </si>
  <si>
    <t>4.</t>
  </si>
  <si>
    <t xml:space="preserve">На  выплату заработной платы по подстатьям экономической классификации расходов бюджетов «Оплата труда» (код 110100), «Начисления на оплату труда (страховые взносы на государственное социальное страхование граждан)» (код 110200), «Денежная компенсация (взамен продовольственного пайка)» (код 111055) </t>
  </si>
  <si>
    <t xml:space="preserve"> Итого субсидий на исполнение  программ развития дорожной отрасли, руб.</t>
  </si>
  <si>
    <t>ремонт асфальтобетонных покрытий магистральной автодороги Тирасполь - Каменка, км 144-168 (выборочно)</t>
  </si>
  <si>
    <t>3.1.</t>
  </si>
  <si>
    <t>3.3.</t>
  </si>
  <si>
    <t>4.1.1.</t>
  </si>
  <si>
    <t>4.1.2.</t>
  </si>
  <si>
    <t>4.1.3.</t>
  </si>
  <si>
    <t>4.1.4.</t>
  </si>
  <si>
    <t>4.1.5.</t>
  </si>
  <si>
    <t>4.1.6.</t>
  </si>
  <si>
    <t>Целевые субсидии государственной администрации Григориопольского района и г. Григориополя на ликвидацию аварийных ситуаций по автомобильной дороге (обход г. Григориополя)</t>
  </si>
  <si>
    <t>4.2.</t>
  </si>
  <si>
    <t>4.2.1.</t>
  </si>
  <si>
    <t>4.2.2.</t>
  </si>
  <si>
    <t>4.2.3.</t>
  </si>
  <si>
    <t>4.2.4.</t>
  </si>
  <si>
    <t>4.2.5.</t>
  </si>
  <si>
    <t>4.3.2.</t>
  </si>
  <si>
    <t>4.3.3.</t>
  </si>
  <si>
    <t>4.3.4.</t>
  </si>
  <si>
    <t>4.3.5.</t>
  </si>
  <si>
    <t>4.3.6.</t>
  </si>
  <si>
    <t>Увеличение местного бюджета Дубоссарского района и города Дубоссары (средства Дорожного фонда - возмещение ущерба) по автомобильным дорогам общего пользования, находящимся в государственной собственности, на  содержание автомобильных дорог</t>
  </si>
  <si>
    <t>5.</t>
  </si>
  <si>
    <r>
      <t>4.1</t>
    </r>
    <r>
      <rPr>
        <b/>
        <sz val="12"/>
        <color rgb="FF00B0F0"/>
        <rFont val="Times New Roman"/>
        <family val="1"/>
        <charset val="204"/>
      </rPr>
      <t>.</t>
    </r>
  </si>
  <si>
    <r>
      <t xml:space="preserve">для перечисления </t>
    </r>
    <r>
      <rPr>
        <b/>
        <sz val="12"/>
        <rFont val="Times New Roman"/>
        <family val="1"/>
        <charset val="204"/>
      </rPr>
      <t>7,6624 %</t>
    </r>
    <r>
      <rPr>
        <sz val="12"/>
        <rFont val="Times New Roman"/>
        <family val="1"/>
        <charset val="204"/>
      </rPr>
      <t xml:space="preserve"> поступлений Дорожного фонда ПМР (за исключением налога с владельцев транспортных средств) на оплату потребленной электроэнергии сетей уличного освещения  автомобильных дорог общего пользования, находящихся на балансе государственного унитарного предприятия "Единые распределительные электрические сети", а также на организацию уличного освещения вдоль автомобильных дорог общего пользования, находящихся в государственной и муниципальной собственности </t>
    </r>
  </si>
  <si>
    <t>Средства Дорожного фонда, возвращенные в 2025 году на счета местных бюджетов всего, в том числе:</t>
  </si>
  <si>
    <t>4.2.6.</t>
  </si>
  <si>
    <r>
      <t>4.3</t>
    </r>
    <r>
      <rPr>
        <b/>
        <sz val="12"/>
        <color rgb="FF00B0F0"/>
        <rFont val="Times New Roman"/>
        <family val="1"/>
        <charset val="204"/>
      </rPr>
      <t>.</t>
    </r>
  </si>
  <si>
    <r>
      <t>4.3.1</t>
    </r>
    <r>
      <rPr>
        <sz val="12"/>
        <color rgb="FF00B0F0"/>
        <rFont val="Times New Roman"/>
        <family val="1"/>
        <charset val="204"/>
      </rPr>
      <t>.</t>
    </r>
  </si>
  <si>
    <r>
      <t>4.4</t>
    </r>
    <r>
      <rPr>
        <b/>
        <sz val="12"/>
        <color rgb="FF00B0F0"/>
        <rFont val="Times New Roman"/>
        <family val="1"/>
        <charset val="204"/>
      </rPr>
      <t>.</t>
    </r>
  </si>
  <si>
    <t>4.1.7.</t>
  </si>
  <si>
    <t>Целевые субсидии государственной администрации Слободзейского района и города Слободзеи  на выполнение работ по устройству гравийно-щебеночного  покрытия на автомобильной дороге "А/п к а/д (Тирасполь-Каменка) - Спея-Бычок-Парканы "</t>
  </si>
  <si>
    <r>
      <t>4.5</t>
    </r>
    <r>
      <rPr>
        <b/>
        <sz val="12"/>
        <color rgb="FF00B0F0"/>
        <rFont val="Times New Roman"/>
        <family val="1"/>
        <charset val="204"/>
      </rPr>
      <t>.</t>
    </r>
  </si>
  <si>
    <r>
      <t>4.6</t>
    </r>
    <r>
      <rPr>
        <b/>
        <sz val="12"/>
        <color rgb="FF00B0F0"/>
        <rFont val="Times New Roman"/>
        <family val="1"/>
        <charset val="204"/>
      </rPr>
      <t>.</t>
    </r>
  </si>
  <si>
    <r>
      <t>4.7</t>
    </r>
    <r>
      <rPr>
        <b/>
        <sz val="12"/>
        <color rgb="FF00B0F0"/>
        <rFont val="Times New Roman"/>
        <family val="1"/>
        <charset val="204"/>
      </rPr>
      <t>.</t>
    </r>
  </si>
  <si>
    <t>Увеличение местного бюджета города Бендеры (средства Дорожного фонда Приднестровской Молдавской Республики, возвращенные в 2025 году на счет местного бюджета как не использованные в рамках договоров, заключенных в 2024 году), по автомобильным дорогам общего пользования, находящимся в государственной собственности, на содержание автомобильных дорог</t>
  </si>
  <si>
    <t xml:space="preserve">"О внесении изменений и дополнений </t>
  </si>
  <si>
    <t xml:space="preserve">в Закон Приднестровской Молдавской Республики </t>
  </si>
  <si>
    <t>Приложение № 8</t>
  </si>
  <si>
    <t>Приложение № 22</t>
  </si>
  <si>
    <t>Переходящие остатки по состоянию на 01.01.2025 года</t>
  </si>
  <si>
    <t xml:space="preserve">Государственной администрации г. Бендеры, как не использованные в рамках договоров, заключенных в 2024 году </t>
  </si>
  <si>
    <t>Государственной администрации Слободзейского района и города Слободзеи (счет Дорожного фонда (субсидии)), необоснованно использованных средств Дорожного фонда в 2023-2024 годах  во исполнение Постановления Счетной палаты Приднестровской Молдавской Республики от 27 мая 2025 года № 9/V</t>
  </si>
  <si>
    <t>Государственной администрации  Дубоссарского района и города Дубоссары (счет Дорожного фонда - возмещение ущерба)</t>
  </si>
  <si>
    <t>Субсидии местным бюджетам на исполнение программ развития дорожной отрасли ВСЕГО, в том числе:</t>
  </si>
  <si>
    <t xml:space="preserve">реконструкция и капит. ремонт сетей ливневой канализации </t>
  </si>
  <si>
    <t>Целевые субсидии государственной администрации Каменского района и города Каменки на выполнение работ по ликвидации аварийной ситуации в г. Каменке на автомобильной дороге Тирасполь - Каменка, км. 144-168 (выборочно)</t>
  </si>
  <si>
    <t xml:space="preserve">Государственная администрация города Тирасполя и города Днестровска </t>
  </si>
  <si>
    <t>Государственная администрация Слободзейского района и города Слободзеи</t>
  </si>
  <si>
    <t>Государственная администрация Григориопольского района и города Григориополя</t>
  </si>
  <si>
    <t>Государственная администрация Рыбницкого района и города Рыбницы</t>
  </si>
  <si>
    <t>за счет остатков Дорожного фонда на счетах местных бюджетов городов и районов по состоянию на 01.01.2025 года, ВСЕГО, в том числе по государственным администрациям:</t>
  </si>
  <si>
    <t xml:space="preserve">направляются на частичное погашение кредиторской задолженности, сложившейся по состоянию на 01.01.2025 года </t>
  </si>
  <si>
    <t>Государственная администрация города Днестровска</t>
  </si>
  <si>
    <t xml:space="preserve">направляются на погашение кредиторской задолженности, сложившейся по состоянию на 01.01.2025 года </t>
  </si>
  <si>
    <t xml:space="preserve">Государственная администрация Каменского района и города Каменки </t>
  </si>
  <si>
    <t>Увеличение местного бюджета Слободзейского района и города Слободзеи (счет Дорожного фонда (субсидии)), необоснованно использованных средств Дорожного фонда в 2023-2024 году  во исполнение Постановления Счетной палаты Приднестровской Молдавской Республики от 27 мая 2025 года № 9/V по автомобильным дорогам общего пользования, находящимся в государственной собственности, на ликвидацию аварийных ситуаций</t>
  </si>
  <si>
    <r>
      <t>для перечисления</t>
    </r>
    <r>
      <rPr>
        <b/>
        <sz val="12"/>
        <rFont val="Times New Roman"/>
        <family val="1"/>
        <charset val="204"/>
      </rPr>
      <t xml:space="preserve"> 0,3159 %</t>
    </r>
    <r>
      <rPr>
        <sz val="12"/>
        <rFont val="Times New Roman"/>
        <family val="1"/>
        <charset val="204"/>
      </rPr>
      <t xml:space="preserve"> поступлений Дорожного фонда ПМР (за исключением налога с владельцев транспортных средств) как целевые субсидии Дорожного фонда на финансирование предпроектного обследования автомобильных мостов в городе Тирасполе (мост по улице Шевченко, мост через реку Днестр) и путепровода на а/д Брест - Кишинёв - Одесса, км 934 (мост через ж/д Тирасполь – Новосавицкая)</t>
    </r>
  </si>
  <si>
    <t>Отчисления от налога на доходы организаций в размере 8,0 %</t>
  </si>
  <si>
    <t>Отчисления от единого таможенного платежа в размере 20,81 %</t>
  </si>
  <si>
    <t>по автомобильным дорогам общего  пользования, находящимся  в государств. собственности                                                   (Приложение № 8.1)</t>
  </si>
  <si>
    <t>Целевые субсидии государственным администрациям на погашение санкционированной кредиторской задолженности и на оплату неисполненных договорных обязательств за 2024 год за счет остатков на счете Министертсва финаннсов ПМР на 01.01.2025 года, ВСЕГО, в том числе: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</si>
</sst>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12" x14ac:knownFonts="1">
    <font>
      <sz val="11"/>
      <color theme="1"/>
      <name val="Calibri"/>
      <family val="2"/>
      <charset val="204"/>
      <scheme val="minor"/>
    </font>
    <font>
      <sz val="11"/>
      <color theme="1"/>
      <name val="Calibri"/>
      <family val="2"/>
      <charset val="204"/>
      <scheme val="minor"/>
    </font>
    <font>
      <sz val="10"/>
      <name val="Arial Cyr"/>
      <charset val="204"/>
    </font>
    <font>
      <sz val="12"/>
      <name val="Times New Roman"/>
      <family val="1"/>
      <charset val="204"/>
    </font>
    <font>
      <sz val="13"/>
      <name val="Times New Roman"/>
      <family val="1"/>
      <charset val="204"/>
    </font>
    <font>
      <b/>
      <sz val="12"/>
      <name val="Times New Roman"/>
      <family val="1"/>
      <charset val="204"/>
    </font>
    <font>
      <i/>
      <sz val="12"/>
      <name val="Times New Roman"/>
      <family val="1"/>
      <charset val="204"/>
    </font>
    <font>
      <b/>
      <sz val="12"/>
      <color theme="1"/>
      <name val="Times New Roman"/>
      <family val="1"/>
      <charset val="204"/>
    </font>
    <font>
      <sz val="12"/>
      <color theme="1"/>
      <name val="Times New Roman"/>
      <family val="1"/>
      <charset val="204"/>
    </font>
    <font>
      <b/>
      <sz val="12"/>
      <color rgb="FF00B0F0"/>
      <name val="Times New Roman"/>
      <family val="1"/>
      <charset val="204"/>
    </font>
    <font>
      <i/>
      <sz val="12"/>
      <color theme="1"/>
      <name val="Times New Roman"/>
      <family val="1"/>
      <charset val="204"/>
    </font>
    <font>
      <sz val="12"/>
      <color rgb="FF00B0F0"/>
      <name val="Times New Roman"/>
      <family val="1"/>
      <charset val="204"/>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s>
  <cellStyleXfs count="6">
    <xf numFmtId="0" fontId="0" fillId="0" borderId="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2" fillId="0" borderId="0"/>
  </cellStyleXfs>
  <cellXfs count="101">
    <xf numFmtId="0" fontId="0" fillId="0" borderId="0" xfId="0"/>
    <xf numFmtId="0" fontId="3" fillId="2" borderId="0" xfId="1" applyFont="1" applyFill="1" applyAlignment="1">
      <alignment vertical="center" wrapText="1"/>
    </xf>
    <xf numFmtId="0" fontId="3" fillId="0" borderId="0" xfId="1" applyFont="1" applyAlignment="1">
      <alignment vertical="center" wrapText="1"/>
    </xf>
    <xf numFmtId="0" fontId="3" fillId="0" borderId="0" xfId="1" applyFont="1" applyAlignment="1">
      <alignment horizontal="right" vertical="center" wrapText="1"/>
    </xf>
    <xf numFmtId="0" fontId="6" fillId="0" borderId="0" xfId="1" applyFont="1" applyAlignment="1">
      <alignment horizontal="right" vertical="center" wrapText="1"/>
    </xf>
    <xf numFmtId="0" fontId="5" fillId="0" borderId="5" xfId="1" applyFont="1" applyBorder="1" applyAlignment="1">
      <alignment horizontal="center" vertical="center" wrapText="1"/>
    </xf>
    <xf numFmtId="3" fontId="3" fillId="0" borderId="7" xfId="1" applyNumberFormat="1" applyFont="1" applyBorder="1" applyAlignment="1">
      <alignment horizontal="right" vertical="center" wrapText="1"/>
    </xf>
    <xf numFmtId="3" fontId="3" fillId="0" borderId="8" xfId="1" applyNumberFormat="1" applyFont="1" applyBorder="1" applyAlignment="1">
      <alignment horizontal="center" vertical="center" wrapText="1"/>
    </xf>
    <xf numFmtId="3" fontId="3" fillId="0" borderId="9" xfId="1" applyNumberFormat="1" applyFont="1" applyBorder="1" applyAlignment="1">
      <alignment horizontal="right" vertical="center" wrapText="1"/>
    </xf>
    <xf numFmtId="3" fontId="3" fillId="0" borderId="10" xfId="1" applyNumberFormat="1" applyFont="1" applyBorder="1" applyAlignment="1">
      <alignment horizontal="center" vertical="center" wrapText="1"/>
    </xf>
    <xf numFmtId="3" fontId="3" fillId="0" borderId="12" xfId="1" applyNumberFormat="1" applyFont="1" applyBorder="1" applyAlignment="1">
      <alignment horizontal="right" vertical="center" wrapText="1"/>
    </xf>
    <xf numFmtId="3" fontId="5" fillId="0" borderId="1" xfId="1" applyNumberFormat="1" applyFont="1" applyBorder="1" applyAlignment="1">
      <alignment horizontal="right" vertical="center" wrapText="1"/>
    </xf>
    <xf numFmtId="3" fontId="5" fillId="0" borderId="0" xfId="1" applyNumberFormat="1" applyFont="1" applyAlignment="1">
      <alignment vertical="center" wrapText="1"/>
    </xf>
    <xf numFmtId="0" fontId="5" fillId="0" borderId="0" xfId="1" applyFont="1" applyAlignment="1">
      <alignment vertical="center" wrapText="1"/>
    </xf>
    <xf numFmtId="3" fontId="3" fillId="2" borderId="1" xfId="1" applyNumberFormat="1" applyFont="1" applyFill="1" applyBorder="1" applyAlignment="1">
      <alignment horizontal="right" vertical="center" wrapText="1"/>
    </xf>
    <xf numFmtId="3" fontId="3" fillId="2" borderId="9" xfId="1" applyNumberFormat="1" applyFont="1" applyFill="1" applyBorder="1" applyAlignment="1">
      <alignment horizontal="right" vertical="center" wrapText="1"/>
    </xf>
    <xf numFmtId="3" fontId="3" fillId="2" borderId="12" xfId="1" applyNumberFormat="1" applyFont="1" applyFill="1" applyBorder="1" applyAlignment="1">
      <alignment horizontal="right" vertical="center" wrapText="1"/>
    </xf>
    <xf numFmtId="49" fontId="5" fillId="0" borderId="1" xfId="1" applyNumberFormat="1" applyFont="1" applyBorder="1" applyAlignment="1">
      <alignment horizontal="center" vertical="center" wrapText="1"/>
    </xf>
    <xf numFmtId="49" fontId="3" fillId="0" borderId="8" xfId="1" applyNumberFormat="1" applyFont="1" applyBorder="1" applyAlignment="1">
      <alignment horizontal="center" vertical="center" wrapText="1"/>
    </xf>
    <xf numFmtId="49" fontId="3" fillId="0" borderId="10" xfId="1" applyNumberFormat="1" applyFont="1" applyBorder="1" applyAlignment="1">
      <alignment horizontal="center" vertical="center" wrapText="1"/>
    </xf>
    <xf numFmtId="3" fontId="5" fillId="0" borderId="7" xfId="1" applyNumberFormat="1" applyFont="1" applyBorder="1" applyAlignment="1">
      <alignment horizontal="right" vertical="center" wrapText="1"/>
    </xf>
    <xf numFmtId="0" fontId="3" fillId="0" borderId="1" xfId="1" applyFont="1" applyBorder="1" applyAlignment="1">
      <alignment horizontal="center" vertical="center" textRotation="90" wrapText="1"/>
    </xf>
    <xf numFmtId="0" fontId="3" fillId="2" borderId="1" xfId="1" applyFont="1" applyFill="1" applyBorder="1" applyAlignment="1">
      <alignment horizontal="center" vertical="center" textRotation="90" wrapText="1"/>
    </xf>
    <xf numFmtId="0" fontId="3" fillId="0" borderId="1" xfId="1" applyFont="1" applyBorder="1" applyAlignment="1">
      <alignment horizontal="center" vertical="center" wrapText="1"/>
    </xf>
    <xf numFmtId="0" fontId="5" fillId="0" borderId="1" xfId="1" applyFont="1" applyBorder="1" applyAlignment="1">
      <alignment vertical="center" wrapText="1"/>
    </xf>
    <xf numFmtId="0" fontId="5" fillId="0" borderId="1" xfId="1" applyFont="1" applyBorder="1" applyAlignment="1">
      <alignment horizontal="right" vertical="center" wrapText="1"/>
    </xf>
    <xf numFmtId="9" fontId="5" fillId="0" borderId="1" xfId="1" applyNumberFormat="1" applyFont="1" applyBorder="1" applyAlignment="1">
      <alignment horizontal="right" vertical="center" wrapText="1"/>
    </xf>
    <xf numFmtId="3" fontId="5" fillId="0" borderId="1" xfId="0" applyNumberFormat="1" applyFont="1" applyBorder="1" applyAlignment="1">
      <alignment horizontal="right" vertical="center" wrapText="1"/>
    </xf>
    <xf numFmtId="3" fontId="5" fillId="2" borderId="1" xfId="0" applyNumberFormat="1" applyFont="1" applyFill="1" applyBorder="1" applyAlignment="1">
      <alignment horizontal="right" vertical="center" wrapText="1"/>
    </xf>
    <xf numFmtId="49" fontId="3" fillId="0" borderId="1" xfId="1" applyNumberFormat="1" applyFont="1" applyBorder="1" applyAlignment="1">
      <alignment horizontal="center" vertical="center" wrapText="1"/>
    </xf>
    <xf numFmtId="0" fontId="3" fillId="0" borderId="1" xfId="1" applyFont="1" applyBorder="1" applyAlignment="1">
      <alignment horizontal="left" vertical="center" wrapText="1"/>
    </xf>
    <xf numFmtId="10" fontId="3" fillId="0" borderId="1" xfId="1" applyNumberFormat="1" applyFont="1" applyBorder="1" applyAlignment="1">
      <alignment horizontal="right" vertical="center" wrapText="1"/>
    </xf>
    <xf numFmtId="9" fontId="3" fillId="0" borderId="1" xfId="1" applyNumberFormat="1" applyFont="1" applyBorder="1" applyAlignment="1">
      <alignment horizontal="right" vertical="center" wrapText="1"/>
    </xf>
    <xf numFmtId="10" fontId="3" fillId="0" borderId="1" xfId="2" applyNumberFormat="1" applyFont="1" applyFill="1" applyBorder="1" applyAlignment="1">
      <alignment horizontal="right" vertical="center" wrapText="1"/>
    </xf>
    <xf numFmtId="3" fontId="3" fillId="0" borderId="1" xfId="0" applyNumberFormat="1" applyFont="1" applyBorder="1" applyAlignment="1">
      <alignment horizontal="right" vertical="center" wrapText="1"/>
    </xf>
    <xf numFmtId="3" fontId="3" fillId="0" borderId="1" xfId="1" applyNumberFormat="1" applyFont="1" applyBorder="1" applyAlignment="1">
      <alignment vertical="center" wrapText="1"/>
    </xf>
    <xf numFmtId="3" fontId="3" fillId="2" borderId="1" xfId="0" applyNumberFormat="1" applyFont="1" applyFill="1" applyBorder="1" applyAlignment="1">
      <alignment horizontal="right" vertical="center" wrapText="1"/>
    </xf>
    <xf numFmtId="10" fontId="3" fillId="0" borderId="1" xfId="1" applyNumberFormat="1" applyFont="1" applyBorder="1" applyAlignment="1">
      <alignment vertical="center" wrapText="1"/>
    </xf>
    <xf numFmtId="3" fontId="5" fillId="0" borderId="7" xfId="0" applyNumberFormat="1" applyFont="1" applyBorder="1" applyAlignment="1">
      <alignment horizontal="right" vertical="center" wrapText="1"/>
    </xf>
    <xf numFmtId="0" fontId="3" fillId="0" borderId="1" xfId="1" applyFont="1" applyBorder="1" applyAlignment="1">
      <alignment vertical="center" wrapText="1"/>
    </xf>
    <xf numFmtId="3" fontId="3" fillId="0" borderId="9" xfId="0" applyNumberFormat="1" applyFont="1" applyBorder="1" applyAlignment="1">
      <alignment horizontal="right" vertical="center" wrapText="1"/>
    </xf>
    <xf numFmtId="49" fontId="5" fillId="0" borderId="5" xfId="1" applyNumberFormat="1" applyFont="1" applyBorder="1" applyAlignment="1">
      <alignment horizontal="center" vertical="center" wrapText="1"/>
    </xf>
    <xf numFmtId="49" fontId="6" fillId="0" borderId="8" xfId="1" applyNumberFormat="1" applyFont="1" applyBorder="1" applyAlignment="1">
      <alignment horizontal="center" vertical="center" wrapText="1"/>
    </xf>
    <xf numFmtId="3" fontId="6" fillId="0" borderId="9" xfId="0" applyNumberFormat="1" applyFont="1" applyBorder="1" applyAlignment="1">
      <alignment horizontal="right" vertical="center" wrapText="1"/>
    </xf>
    <xf numFmtId="3" fontId="6" fillId="0" borderId="12" xfId="0" applyNumberFormat="1" applyFont="1" applyBorder="1" applyAlignment="1">
      <alignment horizontal="right" vertical="center" wrapText="1"/>
    </xf>
    <xf numFmtId="0" fontId="11" fillId="0" borderId="0" xfId="1" applyFont="1" applyAlignment="1">
      <alignment vertical="center" wrapText="1"/>
    </xf>
    <xf numFmtId="49" fontId="6" fillId="0" borderId="10" xfId="1" applyNumberFormat="1" applyFont="1" applyBorder="1" applyAlignment="1">
      <alignment horizontal="center" vertical="center" wrapText="1"/>
    </xf>
    <xf numFmtId="49" fontId="5" fillId="0" borderId="18" xfId="1" applyNumberFormat="1" applyFont="1" applyBorder="1" applyAlignment="1">
      <alignment horizontal="center" vertical="center" wrapText="1"/>
    </xf>
    <xf numFmtId="3" fontId="3" fillId="2" borderId="14" xfId="1" applyNumberFormat="1" applyFont="1" applyFill="1" applyBorder="1" applyAlignment="1">
      <alignment horizontal="right" vertical="center" wrapText="1"/>
    </xf>
    <xf numFmtId="0" fontId="5" fillId="0" borderId="13" xfId="1" applyFont="1" applyBorder="1" applyAlignment="1">
      <alignment horizontal="center" vertical="center" wrapText="1"/>
    </xf>
    <xf numFmtId="3" fontId="5" fillId="0" borderId="13" xfId="1" applyNumberFormat="1" applyFont="1" applyBorder="1" applyAlignment="1">
      <alignment horizontal="right" vertical="center" wrapText="1"/>
    </xf>
    <xf numFmtId="49" fontId="3" fillId="0" borderId="14" xfId="1" applyNumberFormat="1" applyFont="1" applyBorder="1" applyAlignment="1">
      <alignment horizontal="center" vertical="center" wrapText="1"/>
    </xf>
    <xf numFmtId="49" fontId="5" fillId="0" borderId="20" xfId="1" applyNumberFormat="1" applyFont="1" applyBorder="1" applyAlignment="1">
      <alignment horizontal="center" vertical="center" wrapText="1"/>
    </xf>
    <xf numFmtId="3" fontId="5" fillId="0" borderId="22" xfId="0" applyNumberFormat="1" applyFont="1" applyBorder="1" applyAlignment="1">
      <alignment horizontal="right" vertical="center" wrapText="1"/>
    </xf>
    <xf numFmtId="164" fontId="5" fillId="0" borderId="19" xfId="4" applyNumberFormat="1" applyFont="1" applyBorder="1" applyAlignment="1">
      <alignment vertical="center" wrapText="1"/>
    </xf>
    <xf numFmtId="0" fontId="4" fillId="0" borderId="0" xfId="1" applyFont="1" applyAlignment="1">
      <alignment vertical="center" wrapText="1"/>
    </xf>
    <xf numFmtId="0" fontId="5" fillId="0" borderId="23" xfId="1" applyFont="1" applyBorder="1" applyAlignment="1">
      <alignment horizontal="left" vertical="center" wrapText="1"/>
    </xf>
    <xf numFmtId="0" fontId="5" fillId="0" borderId="6" xfId="1" applyFont="1" applyBorder="1" applyAlignment="1">
      <alignment horizontal="left" vertical="center" wrapText="1"/>
    </xf>
    <xf numFmtId="0" fontId="7" fillId="0" borderId="6" xfId="0" applyFont="1" applyBorder="1" applyAlignment="1">
      <alignment horizontal="left" vertical="center" wrapText="1"/>
    </xf>
    <xf numFmtId="0" fontId="3" fillId="0" borderId="1" xfId="1" applyFont="1" applyBorder="1" applyAlignment="1">
      <alignment horizontal="left" vertical="center" wrapText="1"/>
    </xf>
    <xf numFmtId="0" fontId="8" fillId="0" borderId="1" xfId="0" applyFont="1" applyBorder="1" applyAlignment="1">
      <alignment horizontal="left" vertical="center" wrapText="1"/>
    </xf>
    <xf numFmtId="0" fontId="6" fillId="0" borderId="1" xfId="1" applyFont="1" applyBorder="1" applyAlignment="1">
      <alignment horizontal="left" vertical="center" wrapText="1"/>
    </xf>
    <xf numFmtId="0" fontId="10" fillId="0" borderId="1" xfId="0" applyFont="1" applyBorder="1" applyAlignment="1">
      <alignment horizontal="left" vertical="center" wrapText="1"/>
    </xf>
    <xf numFmtId="0" fontId="6" fillId="0" borderId="11" xfId="1" applyFont="1" applyBorder="1" applyAlignment="1">
      <alignment horizontal="left" vertical="center" wrapText="1"/>
    </xf>
    <xf numFmtId="0" fontId="10" fillId="0" borderId="11" xfId="0" applyFont="1" applyBorder="1" applyAlignment="1">
      <alignment horizontal="left" vertical="center" wrapText="1"/>
    </xf>
    <xf numFmtId="49" fontId="5" fillId="0" borderId="5" xfId="1" applyNumberFormat="1" applyFont="1" applyBorder="1" applyAlignment="1">
      <alignment horizontal="center" vertical="center" wrapText="1"/>
    </xf>
    <xf numFmtId="49" fontId="5" fillId="0" borderId="8" xfId="1" applyNumberFormat="1" applyFont="1" applyBorder="1" applyAlignment="1">
      <alignment horizontal="center" vertical="center" wrapText="1"/>
    </xf>
    <xf numFmtId="49" fontId="5" fillId="0" borderId="10" xfId="1" applyNumberFormat="1" applyFont="1" applyBorder="1" applyAlignment="1">
      <alignment horizontal="center" vertical="center" wrapText="1"/>
    </xf>
    <xf numFmtId="0" fontId="5" fillId="0" borderId="1" xfId="1" applyFont="1" applyBorder="1" applyAlignment="1">
      <alignment horizontal="left" vertical="center" wrapText="1"/>
    </xf>
    <xf numFmtId="0" fontId="5" fillId="0" borderId="11" xfId="1" applyFont="1" applyBorder="1" applyAlignment="1">
      <alignment horizontal="left" vertical="center" wrapText="1"/>
    </xf>
    <xf numFmtId="0" fontId="3" fillId="2" borderId="11" xfId="1"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0" borderId="6" xfId="1" applyFont="1" applyBorder="1" applyAlignment="1">
      <alignment horizontal="left" vertical="center" wrapText="1"/>
    </xf>
    <xf numFmtId="0" fontId="3" fillId="0" borderId="1" xfId="0" applyFont="1" applyBorder="1" applyAlignment="1">
      <alignment horizontal="left" vertical="center" wrapText="1"/>
    </xf>
    <xf numFmtId="0" fontId="3" fillId="0" borderId="14" xfId="1" applyFont="1" applyBorder="1" applyAlignment="1">
      <alignment horizontal="left" vertical="center" wrapText="1"/>
    </xf>
    <xf numFmtId="0" fontId="8" fillId="0" borderId="14" xfId="0" applyFont="1" applyBorder="1" applyAlignment="1">
      <alignment horizontal="left" vertical="center" wrapText="1"/>
    </xf>
    <xf numFmtId="0" fontId="5" fillId="0" borderId="6" xfId="0" applyFont="1" applyBorder="1" applyAlignment="1">
      <alignment horizontal="left" vertical="center" wrapText="1"/>
    </xf>
    <xf numFmtId="0" fontId="3" fillId="0" borderId="11" xfId="1" applyFont="1" applyBorder="1" applyAlignment="1">
      <alignment horizontal="left" vertical="center" wrapText="1"/>
    </xf>
    <xf numFmtId="0" fontId="3" fillId="0" borderId="1" xfId="1" applyFont="1" applyBorder="1" applyAlignment="1">
      <alignment horizontal="center" vertical="center" textRotation="90" wrapText="1"/>
    </xf>
    <xf numFmtId="0" fontId="3" fillId="0" borderId="1" xfId="1" applyFont="1" applyBorder="1" applyAlignment="1">
      <alignment horizontal="center" vertical="center" wrapText="1"/>
    </xf>
    <xf numFmtId="0" fontId="4" fillId="0" borderId="0" xfId="1" applyFont="1" applyAlignment="1">
      <alignment horizontal="right" vertical="center" wrapText="1"/>
    </xf>
    <xf numFmtId="0" fontId="8" fillId="0" borderId="1" xfId="0" applyFont="1" applyBorder="1" applyAlignment="1">
      <alignment horizontal="center" vertical="center" textRotation="90" wrapText="1"/>
    </xf>
    <xf numFmtId="0" fontId="5" fillId="0" borderId="0" xfId="1" applyFont="1" applyAlignment="1">
      <alignment horizontal="center" vertical="center" wrapText="1"/>
    </xf>
    <xf numFmtId="0" fontId="5" fillId="0" borderId="6" xfId="1" applyFont="1" applyBorder="1" applyAlignment="1">
      <alignment vertical="center" wrapText="1"/>
    </xf>
    <xf numFmtId="0" fontId="7" fillId="0" borderId="6" xfId="0" applyFont="1" applyBorder="1" applyAlignment="1">
      <alignment vertical="center" wrapText="1"/>
    </xf>
    <xf numFmtId="0" fontId="3" fillId="0" borderId="1" xfId="1" applyFont="1" applyBorder="1" applyAlignment="1">
      <alignment vertical="center" wrapText="1"/>
    </xf>
    <xf numFmtId="0" fontId="8" fillId="0" borderId="1" xfId="0" applyFont="1" applyBorder="1" applyAlignment="1">
      <alignment vertical="center" wrapText="1"/>
    </xf>
    <xf numFmtId="0" fontId="3" fillId="0" borderId="11" xfId="1" applyFont="1" applyBorder="1" applyAlignment="1">
      <alignment vertical="center" wrapText="1"/>
    </xf>
    <xf numFmtId="0" fontId="8" fillId="0" borderId="11" xfId="0" applyFont="1" applyBorder="1" applyAlignment="1">
      <alignmen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5" fillId="0" borderId="21" xfId="1" applyFont="1" applyBorder="1" applyAlignment="1">
      <alignment horizontal="left" vertical="center" wrapText="1"/>
    </xf>
    <xf numFmtId="0" fontId="7" fillId="0" borderId="21" xfId="0" applyFont="1" applyBorder="1" applyAlignment="1">
      <alignment horizontal="left" vertical="center" wrapText="1"/>
    </xf>
    <xf numFmtId="0" fontId="3" fillId="0" borderId="15" xfId="1" applyFont="1" applyBorder="1" applyAlignment="1">
      <alignment horizontal="left" vertical="center" wrapText="1"/>
    </xf>
    <xf numFmtId="0" fontId="3" fillId="0" borderId="16" xfId="1" applyFont="1" applyBorder="1" applyAlignment="1">
      <alignment horizontal="left" vertical="center" wrapText="1"/>
    </xf>
    <xf numFmtId="0" fontId="3" fillId="0" borderId="17" xfId="1" applyFont="1" applyBorder="1" applyAlignment="1">
      <alignment horizontal="left" vertical="center" wrapText="1"/>
    </xf>
    <xf numFmtId="0" fontId="8" fillId="0" borderId="1" xfId="0" applyFont="1" applyBorder="1" applyAlignment="1">
      <alignment horizontal="center" vertical="center" wrapText="1"/>
    </xf>
    <xf numFmtId="0" fontId="5" fillId="0" borderId="13" xfId="1" applyFont="1" applyBorder="1" applyAlignment="1">
      <alignment horizontal="left" vertical="center" wrapText="1"/>
    </xf>
    <xf numFmtId="2" fontId="3" fillId="0" borderId="1" xfId="1" applyNumberFormat="1" applyFont="1" applyBorder="1" applyAlignment="1">
      <alignment horizontal="center" vertical="center" wrapText="1"/>
    </xf>
    <xf numFmtId="3" fontId="4" fillId="0" borderId="0" xfId="5" applyNumberFormat="1" applyFont="1" applyAlignment="1">
      <alignment horizontal="right" vertical="center" wrapText="1"/>
    </xf>
  </cellXfs>
  <cellStyles count="6">
    <cellStyle name="Обычный" xfId="0" builtinId="0"/>
    <cellStyle name="Обычный 2 2" xfId="1"/>
    <cellStyle name="Обычный 2 3" xfId="5"/>
    <cellStyle name="Обычный 3" xfId="3"/>
    <cellStyle name="Процентный 2 2" xfId="2"/>
    <cellStyle name="Финансовый" xfId="4"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6"/>
  <sheetViews>
    <sheetView tabSelected="1" showWhiteSpace="0" view="pageBreakPreview" topLeftCell="A52" zoomScaleNormal="80" zoomScaleSheetLayoutView="100" workbookViewId="0">
      <selection activeCell="B74" sqref="B74:L74"/>
    </sheetView>
  </sheetViews>
  <sheetFormatPr defaultColWidth="14.33203125" defaultRowHeight="15.6" x14ac:dyDescent="0.3"/>
  <cols>
    <col min="1" max="1" width="7.109375" style="2" bestFit="1" customWidth="1"/>
    <col min="2" max="2" width="54.109375" style="2" customWidth="1"/>
    <col min="3" max="7" width="14.33203125" style="2" customWidth="1"/>
    <col min="8" max="9" width="14.33203125" style="2"/>
    <col min="10" max="10" width="12.6640625" style="2" customWidth="1"/>
    <col min="11" max="11" width="14.33203125" style="2" customWidth="1"/>
    <col min="12" max="13" width="14.33203125" style="2"/>
    <col min="14" max="14" width="11.33203125" style="2" customWidth="1"/>
    <col min="15" max="16384" width="14.33203125" style="2"/>
  </cols>
  <sheetData>
    <row r="1" spans="1:14" ht="16.8" x14ac:dyDescent="0.3">
      <c r="A1" s="55"/>
      <c r="B1" s="55"/>
      <c r="C1" s="55"/>
      <c r="D1" s="55"/>
      <c r="E1" s="55"/>
      <c r="F1" s="55"/>
      <c r="G1" s="55"/>
      <c r="H1" s="55"/>
      <c r="I1" s="55"/>
      <c r="J1" s="55"/>
      <c r="K1" s="100" t="s">
        <v>108</v>
      </c>
      <c r="L1" s="100"/>
      <c r="M1" s="100"/>
    </row>
    <row r="2" spans="1:14" ht="15.75" customHeight="1" x14ac:dyDescent="0.3">
      <c r="A2" s="55"/>
      <c r="B2" s="55"/>
      <c r="C2" s="55"/>
      <c r="D2" s="55"/>
      <c r="E2" s="55"/>
      <c r="F2" s="55"/>
      <c r="G2" s="55"/>
      <c r="H2" s="55"/>
      <c r="I2" s="55"/>
      <c r="J2" s="100" t="s">
        <v>39</v>
      </c>
      <c r="K2" s="100"/>
      <c r="L2" s="100"/>
      <c r="M2" s="100"/>
    </row>
    <row r="3" spans="1:14" ht="15.75" customHeight="1" x14ac:dyDescent="0.3">
      <c r="A3" s="55"/>
      <c r="B3" s="55"/>
      <c r="C3" s="55"/>
      <c r="D3" s="55"/>
      <c r="E3" s="55"/>
      <c r="F3" s="55"/>
      <c r="G3" s="55"/>
      <c r="H3" s="55"/>
      <c r="I3" s="55"/>
      <c r="J3" s="55"/>
      <c r="K3" s="100" t="s">
        <v>105</v>
      </c>
      <c r="L3" s="100"/>
      <c r="M3" s="100"/>
    </row>
    <row r="4" spans="1:14" ht="16.8" x14ac:dyDescent="0.3">
      <c r="A4" s="55"/>
      <c r="B4" s="55"/>
      <c r="C4" s="55"/>
      <c r="D4" s="55"/>
      <c r="E4" s="55"/>
      <c r="F4" s="55"/>
      <c r="G4" s="55"/>
      <c r="H4" s="55"/>
      <c r="I4" s="55"/>
      <c r="J4" s="100" t="s">
        <v>106</v>
      </c>
      <c r="K4" s="100"/>
      <c r="L4" s="100"/>
      <c r="M4" s="100"/>
    </row>
    <row r="5" spans="1:14" ht="16.8" x14ac:dyDescent="0.3">
      <c r="A5" s="55"/>
      <c r="B5" s="55"/>
      <c r="C5" s="55"/>
      <c r="D5" s="55"/>
      <c r="E5" s="55"/>
      <c r="F5" s="55"/>
      <c r="G5" s="55"/>
      <c r="H5" s="55"/>
      <c r="I5" s="55"/>
      <c r="J5" s="100" t="s">
        <v>42</v>
      </c>
      <c r="K5" s="100"/>
      <c r="L5" s="100"/>
      <c r="M5" s="100"/>
    </row>
    <row r="6" spans="1:14" ht="16.8" x14ac:dyDescent="0.3">
      <c r="A6" s="55"/>
      <c r="B6" s="55"/>
      <c r="C6" s="55"/>
      <c r="D6" s="55"/>
      <c r="E6" s="55"/>
      <c r="F6" s="55"/>
      <c r="G6" s="55"/>
      <c r="H6" s="55"/>
      <c r="I6" s="55"/>
      <c r="J6" s="55"/>
      <c r="K6" s="55"/>
      <c r="L6" s="55"/>
      <c r="M6" s="55"/>
    </row>
    <row r="7" spans="1:14" ht="16.8" x14ac:dyDescent="0.3">
      <c r="A7" s="80" t="s">
        <v>107</v>
      </c>
      <c r="B7" s="80"/>
      <c r="C7" s="80"/>
      <c r="D7" s="80"/>
      <c r="E7" s="80"/>
      <c r="F7" s="80"/>
      <c r="G7" s="80"/>
      <c r="H7" s="80"/>
      <c r="I7" s="80"/>
      <c r="J7" s="80"/>
      <c r="K7" s="80"/>
      <c r="L7" s="80"/>
      <c r="M7" s="80"/>
    </row>
    <row r="8" spans="1:14" ht="16.8" x14ac:dyDescent="0.3">
      <c r="A8" s="80" t="s">
        <v>39</v>
      </c>
      <c r="B8" s="80"/>
      <c r="C8" s="80"/>
      <c r="D8" s="80"/>
      <c r="E8" s="80"/>
      <c r="F8" s="80"/>
      <c r="G8" s="80"/>
      <c r="H8" s="80"/>
      <c r="I8" s="80"/>
      <c r="J8" s="80"/>
      <c r="K8" s="80"/>
      <c r="L8" s="80"/>
      <c r="M8" s="80"/>
    </row>
    <row r="9" spans="1:14" ht="16.8" x14ac:dyDescent="0.3">
      <c r="A9" s="80" t="s">
        <v>42</v>
      </c>
      <c r="B9" s="80"/>
      <c r="C9" s="80"/>
      <c r="D9" s="80"/>
      <c r="E9" s="80"/>
      <c r="F9" s="80"/>
      <c r="G9" s="80"/>
      <c r="H9" s="80"/>
      <c r="I9" s="80"/>
      <c r="J9" s="80"/>
      <c r="K9" s="80"/>
      <c r="L9" s="80"/>
      <c r="M9" s="80"/>
    </row>
    <row r="10" spans="1:14" x14ac:dyDescent="0.3">
      <c r="A10" s="3"/>
      <c r="B10" s="3"/>
      <c r="C10" s="3"/>
      <c r="D10" s="3"/>
      <c r="E10" s="3"/>
      <c r="F10" s="3"/>
      <c r="G10" s="3"/>
      <c r="H10" s="3"/>
      <c r="I10" s="3"/>
      <c r="J10" s="3"/>
      <c r="K10" s="3"/>
      <c r="L10" s="3"/>
      <c r="M10" s="3"/>
    </row>
    <row r="11" spans="1:14" x14ac:dyDescent="0.3">
      <c r="A11" s="82" t="s">
        <v>41</v>
      </c>
      <c r="B11" s="82"/>
      <c r="C11" s="82"/>
      <c r="D11" s="82"/>
      <c r="E11" s="82"/>
      <c r="F11" s="82"/>
      <c r="G11" s="82"/>
      <c r="H11" s="82"/>
      <c r="I11" s="82"/>
      <c r="J11" s="82"/>
      <c r="K11" s="82"/>
      <c r="L11" s="82"/>
      <c r="M11" s="82"/>
    </row>
    <row r="12" spans="1:14" ht="16.2" thickBot="1" x14ac:dyDescent="0.35">
      <c r="M12" s="4" t="s">
        <v>33</v>
      </c>
    </row>
    <row r="13" spans="1:14" ht="15.75" customHeight="1" x14ac:dyDescent="0.3">
      <c r="A13" s="5" t="s">
        <v>30</v>
      </c>
      <c r="B13" s="83" t="s">
        <v>109</v>
      </c>
      <c r="C13" s="84"/>
      <c r="D13" s="84"/>
      <c r="E13" s="84"/>
      <c r="F13" s="84"/>
      <c r="G13" s="84"/>
      <c r="H13" s="84"/>
      <c r="I13" s="84"/>
      <c r="J13" s="84"/>
      <c r="K13" s="84"/>
      <c r="L13" s="84"/>
      <c r="M13" s="6">
        <f>M14+M15</f>
        <v>45826972</v>
      </c>
    </row>
    <row r="14" spans="1:14" ht="15.75" customHeight="1" x14ac:dyDescent="0.3">
      <c r="A14" s="7" t="s">
        <v>31</v>
      </c>
      <c r="B14" s="85" t="s">
        <v>51</v>
      </c>
      <c r="C14" s="86"/>
      <c r="D14" s="86"/>
      <c r="E14" s="86"/>
      <c r="F14" s="86"/>
      <c r="G14" s="86"/>
      <c r="H14" s="86"/>
      <c r="I14" s="86"/>
      <c r="J14" s="86"/>
      <c r="K14" s="86"/>
      <c r="L14" s="86"/>
      <c r="M14" s="8">
        <v>37145199</v>
      </c>
    </row>
    <row r="15" spans="1:14" ht="16.5" customHeight="1" thickBot="1" x14ac:dyDescent="0.35">
      <c r="A15" s="9" t="s">
        <v>29</v>
      </c>
      <c r="B15" s="87" t="s">
        <v>52</v>
      </c>
      <c r="C15" s="88"/>
      <c r="D15" s="88"/>
      <c r="E15" s="88"/>
      <c r="F15" s="88"/>
      <c r="G15" s="88"/>
      <c r="H15" s="88"/>
      <c r="I15" s="88"/>
      <c r="J15" s="88"/>
      <c r="K15" s="88"/>
      <c r="L15" s="88"/>
      <c r="M15" s="10">
        <v>8681773</v>
      </c>
    </row>
    <row r="16" spans="1:14" s="13" customFormat="1" x14ac:dyDescent="0.3">
      <c r="A16" s="5" t="s">
        <v>53</v>
      </c>
      <c r="B16" s="57" t="s">
        <v>0</v>
      </c>
      <c r="C16" s="57"/>
      <c r="D16" s="57"/>
      <c r="E16" s="57"/>
      <c r="F16" s="57"/>
      <c r="G16" s="57"/>
      <c r="H16" s="57"/>
      <c r="I16" s="57"/>
      <c r="J16" s="57"/>
      <c r="K16" s="57"/>
      <c r="L16" s="57"/>
      <c r="M16" s="20">
        <f>M17+M18+M19+M20</f>
        <v>268142113</v>
      </c>
      <c r="N16" s="12"/>
    </row>
    <row r="17" spans="1:13" ht="15.75" customHeight="1" x14ac:dyDescent="0.3">
      <c r="A17" s="7" t="s">
        <v>54</v>
      </c>
      <c r="B17" s="59" t="s">
        <v>1</v>
      </c>
      <c r="C17" s="59"/>
      <c r="D17" s="59"/>
      <c r="E17" s="59"/>
      <c r="F17" s="59"/>
      <c r="G17" s="59"/>
      <c r="H17" s="59"/>
      <c r="I17" s="59"/>
      <c r="J17" s="59"/>
      <c r="K17" s="59"/>
      <c r="L17" s="59"/>
      <c r="M17" s="15">
        <v>14932165</v>
      </c>
    </row>
    <row r="18" spans="1:13" ht="15.75" customHeight="1" x14ac:dyDescent="0.3">
      <c r="A18" s="7" t="s">
        <v>44</v>
      </c>
      <c r="B18" s="59" t="s">
        <v>127</v>
      </c>
      <c r="C18" s="59"/>
      <c r="D18" s="59"/>
      <c r="E18" s="59"/>
      <c r="F18" s="59"/>
      <c r="G18" s="59"/>
      <c r="H18" s="59"/>
      <c r="I18" s="59"/>
      <c r="J18" s="59"/>
      <c r="K18" s="59"/>
      <c r="L18" s="59"/>
      <c r="M18" s="15">
        <f>105388385-17239149</f>
        <v>88149236</v>
      </c>
    </row>
    <row r="19" spans="1:13" ht="15.75" customHeight="1" x14ac:dyDescent="0.3">
      <c r="A19" s="7" t="s">
        <v>45</v>
      </c>
      <c r="B19" s="89" t="s">
        <v>128</v>
      </c>
      <c r="C19" s="90"/>
      <c r="D19" s="90"/>
      <c r="E19" s="90"/>
      <c r="F19" s="90"/>
      <c r="G19" s="90"/>
      <c r="H19" s="90"/>
      <c r="I19" s="90"/>
      <c r="J19" s="90"/>
      <c r="K19" s="90"/>
      <c r="L19" s="91"/>
      <c r="M19" s="15">
        <v>164589366</v>
      </c>
    </row>
    <row r="20" spans="1:13" ht="16.5" customHeight="1" thickBot="1" x14ac:dyDescent="0.35">
      <c r="A20" s="9" t="s">
        <v>55</v>
      </c>
      <c r="B20" s="77" t="s">
        <v>38</v>
      </c>
      <c r="C20" s="77"/>
      <c r="D20" s="77"/>
      <c r="E20" s="77"/>
      <c r="F20" s="77"/>
      <c r="G20" s="77"/>
      <c r="H20" s="77"/>
      <c r="I20" s="77"/>
      <c r="J20" s="77"/>
      <c r="K20" s="77"/>
      <c r="L20" s="77"/>
      <c r="M20" s="16">
        <v>471346</v>
      </c>
    </row>
    <row r="21" spans="1:13" s="13" customFormat="1" ht="15.75" customHeight="1" x14ac:dyDescent="0.3">
      <c r="A21" s="5" t="s">
        <v>56</v>
      </c>
      <c r="B21" s="57" t="s">
        <v>94</v>
      </c>
      <c r="C21" s="57"/>
      <c r="D21" s="57"/>
      <c r="E21" s="57"/>
      <c r="F21" s="57"/>
      <c r="G21" s="57"/>
      <c r="H21" s="57"/>
      <c r="I21" s="57"/>
      <c r="J21" s="57"/>
      <c r="K21" s="57"/>
      <c r="L21" s="57"/>
      <c r="M21" s="20">
        <f>SUM(M22:M24)</f>
        <v>1016406</v>
      </c>
    </row>
    <row r="22" spans="1:13" s="13" customFormat="1" ht="15.75" customHeight="1" x14ac:dyDescent="0.3">
      <c r="A22" s="7" t="s">
        <v>70</v>
      </c>
      <c r="B22" s="59" t="s">
        <v>110</v>
      </c>
      <c r="C22" s="59"/>
      <c r="D22" s="59"/>
      <c r="E22" s="59"/>
      <c r="F22" s="59"/>
      <c r="G22" s="59"/>
      <c r="H22" s="59"/>
      <c r="I22" s="59"/>
      <c r="J22" s="59"/>
      <c r="K22" s="59"/>
      <c r="L22" s="59"/>
      <c r="M22" s="15">
        <f>0+1860</f>
        <v>1860</v>
      </c>
    </row>
    <row r="23" spans="1:13" ht="37.5" customHeight="1" x14ac:dyDescent="0.3">
      <c r="A23" s="7" t="s">
        <v>57</v>
      </c>
      <c r="B23" s="59" t="s">
        <v>111</v>
      </c>
      <c r="C23" s="59"/>
      <c r="D23" s="59"/>
      <c r="E23" s="59"/>
      <c r="F23" s="59"/>
      <c r="G23" s="59"/>
      <c r="H23" s="59"/>
      <c r="I23" s="59"/>
      <c r="J23" s="59"/>
      <c r="K23" s="59"/>
      <c r="L23" s="59"/>
      <c r="M23" s="15">
        <f>0+267546</f>
        <v>267546</v>
      </c>
    </row>
    <row r="24" spans="1:13" ht="16.5" customHeight="1" thickBot="1" x14ac:dyDescent="0.35">
      <c r="A24" s="9" t="s">
        <v>71</v>
      </c>
      <c r="B24" s="94" t="s">
        <v>112</v>
      </c>
      <c r="C24" s="95"/>
      <c r="D24" s="95"/>
      <c r="E24" s="95"/>
      <c r="F24" s="95"/>
      <c r="G24" s="95"/>
      <c r="H24" s="95"/>
      <c r="I24" s="95"/>
      <c r="J24" s="95"/>
      <c r="K24" s="95"/>
      <c r="L24" s="96"/>
      <c r="M24" s="16">
        <f>0+747000</f>
        <v>747000</v>
      </c>
    </row>
    <row r="25" spans="1:13" x14ac:dyDescent="0.3">
      <c r="A25" s="49" t="s">
        <v>66</v>
      </c>
      <c r="B25" s="98" t="s">
        <v>2</v>
      </c>
      <c r="C25" s="98"/>
      <c r="D25" s="98"/>
      <c r="E25" s="98"/>
      <c r="F25" s="98"/>
      <c r="G25" s="98"/>
      <c r="H25" s="98"/>
      <c r="I25" s="98"/>
      <c r="J25" s="98"/>
      <c r="K25" s="98"/>
      <c r="L25" s="98"/>
      <c r="M25" s="50">
        <f>M26+M61+M80+M81+M82+M77+M78+M79</f>
        <v>174243305</v>
      </c>
    </row>
    <row r="26" spans="1:13" ht="16.5" customHeight="1" x14ac:dyDescent="0.3">
      <c r="A26" s="17" t="s">
        <v>92</v>
      </c>
      <c r="B26" s="68" t="s">
        <v>113</v>
      </c>
      <c r="C26" s="68"/>
      <c r="D26" s="68"/>
      <c r="E26" s="68"/>
      <c r="F26" s="68"/>
      <c r="G26" s="68"/>
      <c r="H26" s="68"/>
      <c r="I26" s="68"/>
      <c r="J26" s="68"/>
      <c r="K26" s="68"/>
      <c r="L26" s="68"/>
      <c r="M26" s="11">
        <f>M31+M40+M41+M45+M46+M42+M43+M44</f>
        <v>144343106</v>
      </c>
    </row>
    <row r="27" spans="1:13" ht="65.25" customHeight="1" x14ac:dyDescent="0.3">
      <c r="A27" s="79" t="s">
        <v>3</v>
      </c>
      <c r="B27" s="79" t="s">
        <v>4</v>
      </c>
      <c r="C27" s="79" t="s">
        <v>5</v>
      </c>
      <c r="D27" s="79"/>
      <c r="E27" s="79"/>
      <c r="F27" s="78" t="s">
        <v>6</v>
      </c>
      <c r="G27" s="79" t="s">
        <v>7</v>
      </c>
      <c r="H27" s="97"/>
      <c r="I27" s="97"/>
      <c r="J27" s="97"/>
      <c r="K27" s="79" t="s">
        <v>8</v>
      </c>
      <c r="L27" s="79"/>
      <c r="M27" s="78" t="s">
        <v>68</v>
      </c>
    </row>
    <row r="28" spans="1:13" ht="53.25" customHeight="1" x14ac:dyDescent="0.3">
      <c r="A28" s="79"/>
      <c r="B28" s="79"/>
      <c r="C28" s="78" t="s">
        <v>9</v>
      </c>
      <c r="D28" s="78" t="s">
        <v>10</v>
      </c>
      <c r="E28" s="78" t="s">
        <v>40</v>
      </c>
      <c r="F28" s="78"/>
      <c r="G28" s="78" t="s">
        <v>129</v>
      </c>
      <c r="H28" s="99" t="s">
        <v>11</v>
      </c>
      <c r="I28" s="97"/>
      <c r="J28" s="97"/>
      <c r="K28" s="78" t="s">
        <v>12</v>
      </c>
      <c r="L28" s="78" t="s">
        <v>13</v>
      </c>
      <c r="M28" s="78"/>
    </row>
    <row r="29" spans="1:13" ht="15.75" customHeight="1" x14ac:dyDescent="0.3">
      <c r="A29" s="79"/>
      <c r="B29" s="79"/>
      <c r="C29" s="78"/>
      <c r="D29" s="78"/>
      <c r="E29" s="78"/>
      <c r="F29" s="78"/>
      <c r="G29" s="81"/>
      <c r="H29" s="78" t="s">
        <v>14</v>
      </c>
      <c r="I29" s="79" t="s">
        <v>15</v>
      </c>
      <c r="J29" s="79"/>
      <c r="K29" s="78"/>
      <c r="L29" s="78"/>
      <c r="M29" s="78"/>
    </row>
    <row r="30" spans="1:13" ht="109.5" customHeight="1" x14ac:dyDescent="0.3">
      <c r="A30" s="79"/>
      <c r="B30" s="79"/>
      <c r="C30" s="78"/>
      <c r="D30" s="78"/>
      <c r="E30" s="78"/>
      <c r="F30" s="78"/>
      <c r="G30" s="81"/>
      <c r="H30" s="78"/>
      <c r="I30" s="21" t="s">
        <v>43</v>
      </c>
      <c r="J30" s="22" t="s">
        <v>114</v>
      </c>
      <c r="K30" s="78"/>
      <c r="L30" s="78"/>
      <c r="M30" s="78"/>
    </row>
    <row r="31" spans="1:13" ht="31.2" x14ac:dyDescent="0.3">
      <c r="A31" s="23" t="s">
        <v>72</v>
      </c>
      <c r="B31" s="24" t="s">
        <v>32</v>
      </c>
      <c r="C31" s="25"/>
      <c r="D31" s="25"/>
      <c r="E31" s="25"/>
      <c r="F31" s="26">
        <f>SUM(F32:F39)</f>
        <v>1</v>
      </c>
      <c r="G31" s="27">
        <f>SUM(G34:G39)</f>
        <v>50976227</v>
      </c>
      <c r="H31" s="27">
        <f>H32+H33+H34+H35+H36+H37+H38+H39</f>
        <v>75036694</v>
      </c>
      <c r="I31" s="27">
        <f>SUM(I32:I39)</f>
        <v>75036694</v>
      </c>
      <c r="J31" s="28">
        <f t="shared" ref="J31:K31" si="0">SUM(J32:J39)</f>
        <v>0</v>
      </c>
      <c r="K31" s="27">
        <f t="shared" si="0"/>
        <v>14932165</v>
      </c>
      <c r="L31" s="27">
        <f>SUM(L32:L39)</f>
        <v>111080756</v>
      </c>
      <c r="M31" s="27">
        <f>SUM(M32:M39)</f>
        <v>126012921</v>
      </c>
    </row>
    <row r="32" spans="1:13" x14ac:dyDescent="0.3">
      <c r="A32" s="29" t="s">
        <v>21</v>
      </c>
      <c r="B32" s="30" t="s">
        <v>16</v>
      </c>
      <c r="C32" s="31"/>
      <c r="D32" s="32">
        <v>1</v>
      </c>
      <c r="E32" s="32">
        <v>1</v>
      </c>
      <c r="F32" s="33">
        <v>0.15690000000000001</v>
      </c>
      <c r="G32" s="34"/>
      <c r="H32" s="35">
        <f>M32-G32</f>
        <v>23725356</v>
      </c>
      <c r="I32" s="34">
        <f>H32-J32</f>
        <v>23725356</v>
      </c>
      <c r="J32" s="36">
        <f>1250000-1250000</f>
        <v>0</v>
      </c>
      <c r="K32" s="36">
        <v>6296785</v>
      </c>
      <c r="L32" s="35">
        <f>22832669-5404098</f>
        <v>17428571</v>
      </c>
      <c r="M32" s="34">
        <f>L32+K32</f>
        <v>23725356</v>
      </c>
    </row>
    <row r="33" spans="1:14" x14ac:dyDescent="0.3">
      <c r="A33" s="29" t="s">
        <v>22</v>
      </c>
      <c r="B33" s="30" t="s">
        <v>17</v>
      </c>
      <c r="C33" s="31"/>
      <c r="D33" s="32">
        <v>1</v>
      </c>
      <c r="E33" s="32">
        <v>1</v>
      </c>
      <c r="F33" s="33">
        <v>4.7000000000000002E-3</v>
      </c>
      <c r="G33" s="34"/>
      <c r="H33" s="35">
        <f t="shared" ref="H33:H39" si="1">M33-G33</f>
        <v>859641</v>
      </c>
      <c r="I33" s="34">
        <f t="shared" ref="I33:I39" si="2">H33-J33</f>
        <v>859641</v>
      </c>
      <c r="J33" s="36">
        <v>0</v>
      </c>
      <c r="K33" s="36">
        <v>337562</v>
      </c>
      <c r="L33" s="35">
        <f>683961-161882</f>
        <v>522079</v>
      </c>
      <c r="M33" s="34">
        <f>L33+K33</f>
        <v>859641</v>
      </c>
    </row>
    <row r="34" spans="1:14" x14ac:dyDescent="0.3">
      <c r="A34" s="29" t="s">
        <v>23</v>
      </c>
      <c r="B34" s="30" t="s">
        <v>18</v>
      </c>
      <c r="C34" s="37">
        <v>0.2356</v>
      </c>
      <c r="D34" s="31">
        <f>E34-C34</f>
        <v>0.76439999999999997</v>
      </c>
      <c r="E34" s="32">
        <v>1</v>
      </c>
      <c r="F34" s="33">
        <v>0.1179</v>
      </c>
      <c r="G34" s="35">
        <f>4555457-956730</f>
        <v>3598727</v>
      </c>
      <c r="H34" s="35">
        <f t="shared" si="1"/>
        <v>11676005</v>
      </c>
      <c r="I34" s="34">
        <f>H34-J34</f>
        <v>11676005</v>
      </c>
      <c r="J34" s="36">
        <f>700000-700000</f>
        <v>0</v>
      </c>
      <c r="K34" s="36">
        <v>2178311</v>
      </c>
      <c r="L34" s="35">
        <f>17157244-4060823</f>
        <v>13096421</v>
      </c>
      <c r="M34" s="34">
        <f t="shared" ref="M34:M39" si="3">L34+K34</f>
        <v>15274732</v>
      </c>
    </row>
    <row r="35" spans="1:14" x14ac:dyDescent="0.3">
      <c r="A35" s="29" t="s">
        <v>24</v>
      </c>
      <c r="B35" s="30" t="s">
        <v>19</v>
      </c>
      <c r="C35" s="37">
        <v>0.49249999999999999</v>
      </c>
      <c r="D35" s="31">
        <f>E35-C35</f>
        <v>0.50750000000000006</v>
      </c>
      <c r="E35" s="32">
        <v>1</v>
      </c>
      <c r="F35" s="33">
        <v>0.1174</v>
      </c>
      <c r="G35" s="35">
        <f>8821827-1991474</f>
        <v>6830353</v>
      </c>
      <c r="H35" s="35">
        <f t="shared" si="1"/>
        <v>7038385</v>
      </c>
      <c r="I35" s="34">
        <f>H35-J35</f>
        <v>7038385</v>
      </c>
      <c r="J35" s="36">
        <f>500000-500000</f>
        <v>0</v>
      </c>
      <c r="K35" s="36">
        <v>827857</v>
      </c>
      <c r="L35" s="35">
        <f>17084483-4043602</f>
        <v>13040881</v>
      </c>
      <c r="M35" s="34">
        <f>L35+K35</f>
        <v>13868738</v>
      </c>
    </row>
    <row r="36" spans="1:14" x14ac:dyDescent="0.3">
      <c r="A36" s="29" t="s">
        <v>25</v>
      </c>
      <c r="B36" s="39" t="s">
        <v>34</v>
      </c>
      <c r="C36" s="37">
        <v>0.53359999999999996</v>
      </c>
      <c r="D36" s="31">
        <f t="shared" ref="D36:D39" si="4">E36-C36</f>
        <v>0.46640000000000004</v>
      </c>
      <c r="E36" s="32">
        <v>1</v>
      </c>
      <c r="F36" s="33">
        <v>0.12839999999999999</v>
      </c>
      <c r="G36" s="35">
        <f>10493787-2359832</f>
        <v>8133955</v>
      </c>
      <c r="H36" s="35">
        <f t="shared" si="1"/>
        <v>7109589</v>
      </c>
      <c r="I36" s="34">
        <f t="shared" si="2"/>
        <v>7109589</v>
      </c>
      <c r="J36" s="36">
        <f>1140000-1140000</f>
        <v>0</v>
      </c>
      <c r="K36" s="36">
        <v>980775</v>
      </c>
      <c r="L36" s="35">
        <f>18685243-4422474</f>
        <v>14262769</v>
      </c>
      <c r="M36" s="34">
        <f t="shared" si="3"/>
        <v>15243544</v>
      </c>
    </row>
    <row r="37" spans="1:14" x14ac:dyDescent="0.3">
      <c r="A37" s="29" t="s">
        <v>26</v>
      </c>
      <c r="B37" s="39" t="s">
        <v>35</v>
      </c>
      <c r="C37" s="37">
        <v>0.61170000000000002</v>
      </c>
      <c r="D37" s="31">
        <f t="shared" si="4"/>
        <v>0.38829999999999998</v>
      </c>
      <c r="E37" s="32">
        <v>1</v>
      </c>
      <c r="F37" s="33">
        <v>0.1012</v>
      </c>
      <c r="G37" s="35">
        <f>9242896-2132158</f>
        <v>7110738</v>
      </c>
      <c r="H37" s="35">
        <f t="shared" si="1"/>
        <v>4513814</v>
      </c>
      <c r="I37" s="34">
        <f t="shared" si="2"/>
        <v>4513814</v>
      </c>
      <c r="J37" s="36">
        <v>0</v>
      </c>
      <c r="K37" s="36">
        <v>383179</v>
      </c>
      <c r="L37" s="35">
        <f>14726999-3485626</f>
        <v>11241373</v>
      </c>
      <c r="M37" s="34">
        <f t="shared" si="3"/>
        <v>11624552</v>
      </c>
    </row>
    <row r="38" spans="1:14" x14ac:dyDescent="0.3">
      <c r="A38" s="29" t="s">
        <v>27</v>
      </c>
      <c r="B38" s="39" t="s">
        <v>36</v>
      </c>
      <c r="C38" s="37">
        <v>0.52629999999999999</v>
      </c>
      <c r="D38" s="31">
        <f t="shared" si="4"/>
        <v>0.47370000000000001</v>
      </c>
      <c r="E38" s="32">
        <v>1</v>
      </c>
      <c r="F38" s="33">
        <v>0.17710000000000001</v>
      </c>
      <c r="G38" s="35">
        <f>14854617-3210348</f>
        <v>11644269</v>
      </c>
      <c r="H38" s="35">
        <f t="shared" si="1"/>
        <v>10480505</v>
      </c>
      <c r="I38" s="34">
        <f t="shared" si="2"/>
        <v>10480505</v>
      </c>
      <c r="J38" s="36">
        <f>720000-720000</f>
        <v>0</v>
      </c>
      <c r="K38" s="36">
        <v>2452372</v>
      </c>
      <c r="L38" s="35">
        <f>25772247-6099845</f>
        <v>19672402</v>
      </c>
      <c r="M38" s="34">
        <f>L38+K38</f>
        <v>22124774</v>
      </c>
    </row>
    <row r="39" spans="1:14" x14ac:dyDescent="0.3">
      <c r="A39" s="29" t="s">
        <v>28</v>
      </c>
      <c r="B39" s="39" t="s">
        <v>37</v>
      </c>
      <c r="C39" s="37">
        <v>0.58640000000000003</v>
      </c>
      <c r="D39" s="31">
        <f t="shared" si="4"/>
        <v>0.41359999999999997</v>
      </c>
      <c r="E39" s="32">
        <v>1</v>
      </c>
      <c r="F39" s="33">
        <v>0.19639999999999999</v>
      </c>
      <c r="G39" s="35">
        <f>17624943-3966758</f>
        <v>13658185</v>
      </c>
      <c r="H39" s="35">
        <f t="shared" si="1"/>
        <v>9633399</v>
      </c>
      <c r="I39" s="34">
        <f t="shared" si="2"/>
        <v>9633399</v>
      </c>
      <c r="J39" s="36">
        <f>690000-690000</f>
        <v>0</v>
      </c>
      <c r="K39" s="36">
        <v>1475324</v>
      </c>
      <c r="L39" s="35">
        <f>28580855-6764595</f>
        <v>21816260</v>
      </c>
      <c r="M39" s="34">
        <f t="shared" si="3"/>
        <v>23291584</v>
      </c>
      <c r="N39" s="1"/>
    </row>
    <row r="40" spans="1:14" ht="31.5" customHeight="1" x14ac:dyDescent="0.3">
      <c r="A40" s="29" t="s">
        <v>73</v>
      </c>
      <c r="B40" s="59" t="s">
        <v>63</v>
      </c>
      <c r="C40" s="60"/>
      <c r="D40" s="60"/>
      <c r="E40" s="60"/>
      <c r="F40" s="60"/>
      <c r="G40" s="60"/>
      <c r="H40" s="60"/>
      <c r="I40" s="60"/>
      <c r="J40" s="60"/>
      <c r="K40" s="60"/>
      <c r="L40" s="60"/>
      <c r="M40" s="14">
        <v>2700000</v>
      </c>
    </row>
    <row r="41" spans="1:14" ht="31.5" customHeight="1" x14ac:dyDescent="0.3">
      <c r="A41" s="29" t="s">
        <v>74</v>
      </c>
      <c r="B41" s="59" t="s">
        <v>64</v>
      </c>
      <c r="C41" s="60"/>
      <c r="D41" s="60"/>
      <c r="E41" s="60"/>
      <c r="F41" s="60"/>
      <c r="G41" s="60"/>
      <c r="H41" s="60"/>
      <c r="I41" s="60"/>
      <c r="J41" s="60"/>
      <c r="K41" s="60"/>
      <c r="L41" s="60"/>
      <c r="M41" s="14">
        <v>890000</v>
      </c>
    </row>
    <row r="42" spans="1:14" ht="31.5" customHeight="1" x14ac:dyDescent="0.3">
      <c r="A42" s="29" t="s">
        <v>75</v>
      </c>
      <c r="B42" s="59" t="s">
        <v>65</v>
      </c>
      <c r="C42" s="60"/>
      <c r="D42" s="60"/>
      <c r="E42" s="60"/>
      <c r="F42" s="60"/>
      <c r="G42" s="60"/>
      <c r="H42" s="60"/>
      <c r="I42" s="60"/>
      <c r="J42" s="60"/>
      <c r="K42" s="60"/>
      <c r="L42" s="60"/>
      <c r="M42" s="14">
        <v>270000</v>
      </c>
    </row>
    <row r="43" spans="1:14" ht="31.5" customHeight="1" x14ac:dyDescent="0.3">
      <c r="A43" s="29" t="s">
        <v>76</v>
      </c>
      <c r="B43" s="59" t="s">
        <v>100</v>
      </c>
      <c r="C43" s="60"/>
      <c r="D43" s="60"/>
      <c r="E43" s="60"/>
      <c r="F43" s="60"/>
      <c r="G43" s="60"/>
      <c r="H43" s="60"/>
      <c r="I43" s="60"/>
      <c r="J43" s="60"/>
      <c r="K43" s="60"/>
      <c r="L43" s="60"/>
      <c r="M43" s="14">
        <f>0+1746936</f>
        <v>1746936</v>
      </c>
    </row>
    <row r="44" spans="1:14" x14ac:dyDescent="0.3">
      <c r="A44" s="29" t="s">
        <v>77</v>
      </c>
      <c r="B44" s="59" t="s">
        <v>78</v>
      </c>
      <c r="C44" s="60"/>
      <c r="D44" s="60"/>
      <c r="E44" s="60"/>
      <c r="F44" s="60"/>
      <c r="G44" s="60"/>
      <c r="H44" s="60"/>
      <c r="I44" s="60"/>
      <c r="J44" s="60"/>
      <c r="K44" s="60"/>
      <c r="L44" s="60"/>
      <c r="M44" s="14">
        <f>0+500000</f>
        <v>500000</v>
      </c>
    </row>
    <row r="45" spans="1:14" ht="31.5" customHeight="1" thickBot="1" x14ac:dyDescent="0.35">
      <c r="A45" s="51" t="s">
        <v>99</v>
      </c>
      <c r="B45" s="74" t="s">
        <v>115</v>
      </c>
      <c r="C45" s="75"/>
      <c r="D45" s="75"/>
      <c r="E45" s="75"/>
      <c r="F45" s="75"/>
      <c r="G45" s="75"/>
      <c r="H45" s="75"/>
      <c r="I45" s="75"/>
      <c r="J45" s="75"/>
      <c r="K45" s="75"/>
      <c r="L45" s="75"/>
      <c r="M45" s="48">
        <f>0+2272596</f>
        <v>2272596</v>
      </c>
    </row>
    <row r="46" spans="1:14" ht="41.25" customHeight="1" x14ac:dyDescent="0.3">
      <c r="A46" s="41" t="s">
        <v>79</v>
      </c>
      <c r="B46" s="57" t="s">
        <v>130</v>
      </c>
      <c r="C46" s="76"/>
      <c r="D46" s="76"/>
      <c r="E46" s="76"/>
      <c r="F46" s="76"/>
      <c r="G46" s="76"/>
      <c r="H46" s="76"/>
      <c r="I46" s="76"/>
      <c r="J46" s="76"/>
      <c r="K46" s="76"/>
      <c r="L46" s="76"/>
      <c r="M46" s="38">
        <f>M47+M48+M51+M55+M56+M58</f>
        <v>9950653</v>
      </c>
    </row>
    <row r="47" spans="1:14" ht="16.5" customHeight="1" x14ac:dyDescent="0.3">
      <c r="A47" s="18" t="s">
        <v>80</v>
      </c>
      <c r="B47" s="59" t="s">
        <v>116</v>
      </c>
      <c r="C47" s="60"/>
      <c r="D47" s="60"/>
      <c r="E47" s="60"/>
      <c r="F47" s="60"/>
      <c r="G47" s="60"/>
      <c r="H47" s="60"/>
      <c r="I47" s="60"/>
      <c r="J47" s="60"/>
      <c r="K47" s="60"/>
      <c r="L47" s="60"/>
      <c r="M47" s="40">
        <f>6614788-4612719</f>
        <v>2002069</v>
      </c>
    </row>
    <row r="48" spans="1:14" ht="16.5" customHeight="1" x14ac:dyDescent="0.3">
      <c r="A48" s="18" t="s">
        <v>81</v>
      </c>
      <c r="B48" s="59" t="s">
        <v>46</v>
      </c>
      <c r="C48" s="60"/>
      <c r="D48" s="60"/>
      <c r="E48" s="60"/>
      <c r="F48" s="60"/>
      <c r="G48" s="60"/>
      <c r="H48" s="60"/>
      <c r="I48" s="60"/>
      <c r="J48" s="60"/>
      <c r="K48" s="60"/>
      <c r="L48" s="60"/>
      <c r="M48" s="40">
        <f>(M49+M50)</f>
        <v>2354376</v>
      </c>
    </row>
    <row r="49" spans="1:13" ht="16.5" customHeight="1" x14ac:dyDescent="0.3">
      <c r="A49" s="42" t="s">
        <v>21</v>
      </c>
      <c r="B49" s="61" t="s">
        <v>48</v>
      </c>
      <c r="C49" s="62"/>
      <c r="D49" s="62"/>
      <c r="E49" s="62"/>
      <c r="F49" s="62"/>
      <c r="G49" s="62"/>
      <c r="H49" s="62"/>
      <c r="I49" s="62"/>
      <c r="J49" s="62"/>
      <c r="K49" s="62"/>
      <c r="L49" s="62"/>
      <c r="M49" s="43">
        <f>2330817-49222</f>
        <v>2281595</v>
      </c>
    </row>
    <row r="50" spans="1:13" ht="16.5" customHeight="1" x14ac:dyDescent="0.3">
      <c r="A50" s="42" t="s">
        <v>49</v>
      </c>
      <c r="B50" s="61" t="s">
        <v>50</v>
      </c>
      <c r="C50" s="62"/>
      <c r="D50" s="62"/>
      <c r="E50" s="62"/>
      <c r="F50" s="62"/>
      <c r="G50" s="62"/>
      <c r="H50" s="62"/>
      <c r="I50" s="62"/>
      <c r="J50" s="62"/>
      <c r="K50" s="62"/>
      <c r="L50" s="62"/>
      <c r="M50" s="43">
        <f>9570+19253+43958</f>
        <v>72781</v>
      </c>
    </row>
    <row r="51" spans="1:13" ht="16.5" customHeight="1" x14ac:dyDescent="0.3">
      <c r="A51" s="18" t="s">
        <v>82</v>
      </c>
      <c r="B51" s="59" t="s">
        <v>117</v>
      </c>
      <c r="C51" s="60"/>
      <c r="D51" s="60"/>
      <c r="E51" s="60"/>
      <c r="F51" s="60"/>
      <c r="G51" s="60"/>
      <c r="H51" s="60"/>
      <c r="I51" s="60"/>
      <c r="J51" s="60"/>
      <c r="K51" s="60"/>
      <c r="L51" s="60"/>
      <c r="M51" s="40">
        <f>M52+M53+M54</f>
        <v>1138777</v>
      </c>
    </row>
    <row r="52" spans="1:13" ht="16.5" customHeight="1" x14ac:dyDescent="0.3">
      <c r="A52" s="42" t="s">
        <v>21</v>
      </c>
      <c r="B52" s="61" t="s">
        <v>48</v>
      </c>
      <c r="C52" s="62"/>
      <c r="D52" s="62"/>
      <c r="E52" s="62"/>
      <c r="F52" s="62"/>
      <c r="G52" s="62"/>
      <c r="H52" s="62"/>
      <c r="I52" s="62"/>
      <c r="J52" s="62"/>
      <c r="K52" s="62"/>
      <c r="L52" s="62"/>
      <c r="M52" s="43">
        <v>49402</v>
      </c>
    </row>
    <row r="53" spans="1:13" ht="16.5" customHeight="1" x14ac:dyDescent="0.3">
      <c r="A53" s="42" t="s">
        <v>49</v>
      </c>
      <c r="B53" s="61" t="s">
        <v>59</v>
      </c>
      <c r="C53" s="62"/>
      <c r="D53" s="62"/>
      <c r="E53" s="62"/>
      <c r="F53" s="62"/>
      <c r="G53" s="62"/>
      <c r="H53" s="62"/>
      <c r="I53" s="62"/>
      <c r="J53" s="62"/>
      <c r="K53" s="62"/>
      <c r="L53" s="62"/>
      <c r="M53" s="43">
        <f>898000-224500</f>
        <v>673500</v>
      </c>
    </row>
    <row r="54" spans="1:13" ht="15.75" customHeight="1" x14ac:dyDescent="0.3">
      <c r="A54" s="42" t="s">
        <v>58</v>
      </c>
      <c r="B54" s="61" t="s">
        <v>60</v>
      </c>
      <c r="C54" s="62"/>
      <c r="D54" s="62"/>
      <c r="E54" s="62"/>
      <c r="F54" s="62"/>
      <c r="G54" s="62"/>
      <c r="H54" s="62"/>
      <c r="I54" s="62"/>
      <c r="J54" s="62"/>
      <c r="K54" s="62"/>
      <c r="L54" s="62"/>
      <c r="M54" s="43">
        <v>415875</v>
      </c>
    </row>
    <row r="55" spans="1:13" ht="16.5" customHeight="1" x14ac:dyDescent="0.3">
      <c r="A55" s="18" t="s">
        <v>83</v>
      </c>
      <c r="B55" s="59" t="s">
        <v>118</v>
      </c>
      <c r="C55" s="60"/>
      <c r="D55" s="60"/>
      <c r="E55" s="60"/>
      <c r="F55" s="60"/>
      <c r="G55" s="60"/>
      <c r="H55" s="60"/>
      <c r="I55" s="60"/>
      <c r="J55" s="60"/>
      <c r="K55" s="60"/>
      <c r="L55" s="60"/>
      <c r="M55" s="40">
        <v>861250</v>
      </c>
    </row>
    <row r="56" spans="1:13" ht="16.5" customHeight="1" x14ac:dyDescent="0.3">
      <c r="A56" s="18" t="s">
        <v>84</v>
      </c>
      <c r="B56" s="59" t="s">
        <v>47</v>
      </c>
      <c r="C56" s="60"/>
      <c r="D56" s="60"/>
      <c r="E56" s="60"/>
      <c r="F56" s="60"/>
      <c r="G56" s="60"/>
      <c r="H56" s="60"/>
      <c r="I56" s="60"/>
      <c r="J56" s="60"/>
      <c r="K56" s="60"/>
      <c r="L56" s="60"/>
      <c r="M56" s="40">
        <f>M57</f>
        <v>361772</v>
      </c>
    </row>
    <row r="57" spans="1:13" ht="16.5" customHeight="1" x14ac:dyDescent="0.3">
      <c r="A57" s="42" t="s">
        <v>21</v>
      </c>
      <c r="B57" s="61" t="s">
        <v>59</v>
      </c>
      <c r="C57" s="62"/>
      <c r="D57" s="62"/>
      <c r="E57" s="62"/>
      <c r="F57" s="62"/>
      <c r="G57" s="62"/>
      <c r="H57" s="62"/>
      <c r="I57" s="62"/>
      <c r="J57" s="62"/>
      <c r="K57" s="62"/>
      <c r="L57" s="62"/>
      <c r="M57" s="43">
        <f>825000-M71</f>
        <v>361772</v>
      </c>
    </row>
    <row r="58" spans="1:13" ht="16.5" customHeight="1" x14ac:dyDescent="0.3">
      <c r="A58" s="18" t="s">
        <v>95</v>
      </c>
      <c r="B58" s="59" t="s">
        <v>119</v>
      </c>
      <c r="C58" s="60"/>
      <c r="D58" s="60"/>
      <c r="E58" s="60"/>
      <c r="F58" s="60"/>
      <c r="G58" s="60"/>
      <c r="H58" s="60"/>
      <c r="I58" s="60"/>
      <c r="J58" s="60"/>
      <c r="K58" s="60"/>
      <c r="L58" s="60"/>
      <c r="M58" s="40">
        <f>M59+M60</f>
        <v>3232409</v>
      </c>
    </row>
    <row r="59" spans="1:13" ht="16.5" customHeight="1" x14ac:dyDescent="0.3">
      <c r="A59" s="18" t="s">
        <v>21</v>
      </c>
      <c r="B59" s="61" t="s">
        <v>48</v>
      </c>
      <c r="C59" s="62"/>
      <c r="D59" s="62"/>
      <c r="E59" s="62"/>
      <c r="F59" s="62"/>
      <c r="G59" s="62"/>
      <c r="H59" s="62"/>
      <c r="I59" s="62"/>
      <c r="J59" s="62"/>
      <c r="K59" s="62"/>
      <c r="L59" s="62"/>
      <c r="M59" s="43">
        <f>3856540-1064551</f>
        <v>2791989</v>
      </c>
    </row>
    <row r="60" spans="1:13" ht="16.5" customHeight="1" thickBot="1" x14ac:dyDescent="0.35">
      <c r="A60" s="19" t="s">
        <v>22</v>
      </c>
      <c r="B60" s="63" t="s">
        <v>59</v>
      </c>
      <c r="C60" s="64"/>
      <c r="D60" s="64"/>
      <c r="E60" s="64"/>
      <c r="F60" s="64"/>
      <c r="G60" s="64"/>
      <c r="H60" s="64"/>
      <c r="I60" s="64"/>
      <c r="J60" s="64"/>
      <c r="K60" s="64"/>
      <c r="L60" s="64"/>
      <c r="M60" s="44">
        <v>440420</v>
      </c>
    </row>
    <row r="61" spans="1:13" ht="16.5" customHeight="1" x14ac:dyDescent="0.3">
      <c r="A61" s="41" t="s">
        <v>96</v>
      </c>
      <c r="B61" s="57" t="s">
        <v>120</v>
      </c>
      <c r="C61" s="58"/>
      <c r="D61" s="58"/>
      <c r="E61" s="58"/>
      <c r="F61" s="58"/>
      <c r="G61" s="58"/>
      <c r="H61" s="58"/>
      <c r="I61" s="58"/>
      <c r="J61" s="58"/>
      <c r="K61" s="58"/>
      <c r="L61" s="58"/>
      <c r="M61" s="38">
        <f>M62+M64+M67+M69+M72+M74</f>
        <v>8681773</v>
      </c>
    </row>
    <row r="62" spans="1:13" ht="16.5" customHeight="1" x14ac:dyDescent="0.3">
      <c r="A62" s="18" t="s">
        <v>97</v>
      </c>
      <c r="B62" s="59" t="s">
        <v>116</v>
      </c>
      <c r="C62" s="60"/>
      <c r="D62" s="60"/>
      <c r="E62" s="60"/>
      <c r="F62" s="60"/>
      <c r="G62" s="60"/>
      <c r="H62" s="60"/>
      <c r="I62" s="60"/>
      <c r="J62" s="60"/>
      <c r="K62" s="60"/>
      <c r="L62" s="60"/>
      <c r="M62" s="40">
        <v>4612719</v>
      </c>
    </row>
    <row r="63" spans="1:13" ht="16.5" customHeight="1" x14ac:dyDescent="0.3">
      <c r="A63" s="42" t="s">
        <v>21</v>
      </c>
      <c r="B63" s="61" t="s">
        <v>121</v>
      </c>
      <c r="C63" s="62"/>
      <c r="D63" s="62"/>
      <c r="E63" s="62"/>
      <c r="F63" s="62"/>
      <c r="G63" s="62"/>
      <c r="H63" s="62"/>
      <c r="I63" s="62"/>
      <c r="J63" s="62"/>
      <c r="K63" s="62"/>
      <c r="L63" s="62"/>
      <c r="M63" s="43">
        <v>4612719</v>
      </c>
    </row>
    <row r="64" spans="1:13" ht="16.5" customHeight="1" x14ac:dyDescent="0.3">
      <c r="A64" s="18" t="s">
        <v>85</v>
      </c>
      <c r="B64" s="59" t="s">
        <v>122</v>
      </c>
      <c r="C64" s="60"/>
      <c r="D64" s="60"/>
      <c r="E64" s="60"/>
      <c r="F64" s="60"/>
      <c r="G64" s="60"/>
      <c r="H64" s="60"/>
      <c r="I64" s="60"/>
      <c r="J64" s="60"/>
      <c r="K64" s="60"/>
      <c r="L64" s="60"/>
      <c r="M64" s="40">
        <f>M65+M66</f>
        <v>105134</v>
      </c>
    </row>
    <row r="65" spans="1:14" ht="16.5" customHeight="1" x14ac:dyDescent="0.3">
      <c r="A65" s="42" t="s">
        <v>21</v>
      </c>
      <c r="B65" s="61" t="s">
        <v>123</v>
      </c>
      <c r="C65" s="62"/>
      <c r="D65" s="62"/>
      <c r="E65" s="62"/>
      <c r="F65" s="62"/>
      <c r="G65" s="62"/>
      <c r="H65" s="62"/>
      <c r="I65" s="62"/>
      <c r="J65" s="62"/>
      <c r="K65" s="62"/>
      <c r="L65" s="62"/>
      <c r="M65" s="43">
        <v>40254</v>
      </c>
    </row>
    <row r="66" spans="1:14" ht="16.5" customHeight="1" x14ac:dyDescent="0.3">
      <c r="A66" s="42" t="s">
        <v>22</v>
      </c>
      <c r="B66" s="61" t="s">
        <v>62</v>
      </c>
      <c r="C66" s="62"/>
      <c r="D66" s="62"/>
      <c r="E66" s="62"/>
      <c r="F66" s="62"/>
      <c r="G66" s="62"/>
      <c r="H66" s="62"/>
      <c r="I66" s="62"/>
      <c r="J66" s="62"/>
      <c r="K66" s="62"/>
      <c r="L66" s="62"/>
      <c r="M66" s="43">
        <v>64880</v>
      </c>
    </row>
    <row r="67" spans="1:14" ht="16.5" customHeight="1" x14ac:dyDescent="0.3">
      <c r="A67" s="18" t="s">
        <v>86</v>
      </c>
      <c r="B67" s="59" t="s">
        <v>46</v>
      </c>
      <c r="C67" s="60"/>
      <c r="D67" s="60"/>
      <c r="E67" s="60"/>
      <c r="F67" s="60"/>
      <c r="G67" s="60"/>
      <c r="H67" s="60"/>
      <c r="I67" s="60"/>
      <c r="J67" s="60"/>
      <c r="K67" s="60"/>
      <c r="L67" s="60"/>
      <c r="M67" s="40">
        <v>49222</v>
      </c>
    </row>
    <row r="68" spans="1:14" ht="16.5" customHeight="1" x14ac:dyDescent="0.3">
      <c r="A68" s="42" t="s">
        <v>21</v>
      </c>
      <c r="B68" s="61" t="s">
        <v>121</v>
      </c>
      <c r="C68" s="62"/>
      <c r="D68" s="62"/>
      <c r="E68" s="62"/>
      <c r="F68" s="62"/>
      <c r="G68" s="62"/>
      <c r="H68" s="62"/>
      <c r="I68" s="62"/>
      <c r="J68" s="62"/>
      <c r="K68" s="62"/>
      <c r="L68" s="62"/>
      <c r="M68" s="43">
        <v>49222</v>
      </c>
    </row>
    <row r="69" spans="1:14" ht="16.5" customHeight="1" x14ac:dyDescent="0.3">
      <c r="A69" s="18" t="s">
        <v>87</v>
      </c>
      <c r="B69" s="59" t="s">
        <v>47</v>
      </c>
      <c r="C69" s="60"/>
      <c r="D69" s="60"/>
      <c r="E69" s="60"/>
      <c r="F69" s="60"/>
      <c r="G69" s="60"/>
      <c r="H69" s="60"/>
      <c r="I69" s="60"/>
      <c r="J69" s="60"/>
      <c r="K69" s="60"/>
      <c r="L69" s="60"/>
      <c r="M69" s="40">
        <f>M70+M71</f>
        <v>1843708</v>
      </c>
    </row>
    <row r="70" spans="1:14" ht="15.75" customHeight="1" x14ac:dyDescent="0.3">
      <c r="A70" s="42" t="s">
        <v>21</v>
      </c>
      <c r="B70" s="61" t="s">
        <v>123</v>
      </c>
      <c r="C70" s="62"/>
      <c r="D70" s="62"/>
      <c r="E70" s="62"/>
      <c r="F70" s="62"/>
      <c r="G70" s="62"/>
      <c r="H70" s="62"/>
      <c r="I70" s="62"/>
      <c r="J70" s="62"/>
      <c r="K70" s="62"/>
      <c r="L70" s="62"/>
      <c r="M70" s="43">
        <v>1380480</v>
      </c>
    </row>
    <row r="71" spans="1:14" ht="15.75" customHeight="1" x14ac:dyDescent="0.3">
      <c r="A71" s="42" t="s">
        <v>22</v>
      </c>
      <c r="B71" s="61" t="s">
        <v>61</v>
      </c>
      <c r="C71" s="62"/>
      <c r="D71" s="62"/>
      <c r="E71" s="62"/>
      <c r="F71" s="62"/>
      <c r="G71" s="62"/>
      <c r="H71" s="62"/>
      <c r="I71" s="62"/>
      <c r="J71" s="62"/>
      <c r="K71" s="62"/>
      <c r="L71" s="62"/>
      <c r="M71" s="43">
        <f>1843708-M70</f>
        <v>463228</v>
      </c>
    </row>
    <row r="72" spans="1:14" ht="15.75" customHeight="1" x14ac:dyDescent="0.3">
      <c r="A72" s="18" t="s">
        <v>88</v>
      </c>
      <c r="B72" s="59" t="s">
        <v>119</v>
      </c>
      <c r="C72" s="60"/>
      <c r="D72" s="60"/>
      <c r="E72" s="60"/>
      <c r="F72" s="60"/>
      <c r="G72" s="60"/>
      <c r="H72" s="60"/>
      <c r="I72" s="60"/>
      <c r="J72" s="60"/>
      <c r="K72" s="60"/>
      <c r="L72" s="60"/>
      <c r="M72" s="40">
        <v>1064551</v>
      </c>
    </row>
    <row r="73" spans="1:14" ht="15.75" customHeight="1" x14ac:dyDescent="0.3">
      <c r="A73" s="42" t="s">
        <v>21</v>
      </c>
      <c r="B73" s="61" t="s">
        <v>121</v>
      </c>
      <c r="C73" s="62"/>
      <c r="D73" s="62"/>
      <c r="E73" s="62"/>
      <c r="F73" s="62"/>
      <c r="G73" s="62"/>
      <c r="H73" s="62"/>
      <c r="I73" s="62"/>
      <c r="J73" s="62"/>
      <c r="K73" s="62"/>
      <c r="L73" s="62"/>
      <c r="M73" s="43">
        <v>1064551</v>
      </c>
      <c r="N73" s="45"/>
    </row>
    <row r="74" spans="1:14" ht="15.75" customHeight="1" x14ac:dyDescent="0.3">
      <c r="A74" s="18" t="s">
        <v>89</v>
      </c>
      <c r="B74" s="59" t="s">
        <v>124</v>
      </c>
      <c r="C74" s="60"/>
      <c r="D74" s="60"/>
      <c r="E74" s="60"/>
      <c r="F74" s="60"/>
      <c r="G74" s="60"/>
      <c r="H74" s="60"/>
      <c r="I74" s="60"/>
      <c r="J74" s="60"/>
      <c r="K74" s="60"/>
      <c r="L74" s="60"/>
      <c r="M74" s="40">
        <f>M75+M76</f>
        <v>1006439</v>
      </c>
    </row>
    <row r="75" spans="1:14" ht="16.5" customHeight="1" x14ac:dyDescent="0.3">
      <c r="A75" s="42" t="s">
        <v>21</v>
      </c>
      <c r="B75" s="61" t="s">
        <v>62</v>
      </c>
      <c r="C75" s="62"/>
      <c r="D75" s="62"/>
      <c r="E75" s="62"/>
      <c r="F75" s="62"/>
      <c r="G75" s="62"/>
      <c r="H75" s="62"/>
      <c r="I75" s="62"/>
      <c r="J75" s="62"/>
      <c r="K75" s="62"/>
      <c r="L75" s="62"/>
      <c r="M75" s="43">
        <v>121931</v>
      </c>
    </row>
    <row r="76" spans="1:14" ht="15.75" customHeight="1" thickBot="1" x14ac:dyDescent="0.35">
      <c r="A76" s="46" t="s">
        <v>22</v>
      </c>
      <c r="B76" s="63" t="s">
        <v>69</v>
      </c>
      <c r="C76" s="64"/>
      <c r="D76" s="64"/>
      <c r="E76" s="64"/>
      <c r="F76" s="64"/>
      <c r="G76" s="64"/>
      <c r="H76" s="64"/>
      <c r="I76" s="64"/>
      <c r="J76" s="64"/>
      <c r="K76" s="64"/>
      <c r="L76" s="64"/>
      <c r="M76" s="44">
        <v>884508</v>
      </c>
    </row>
    <row r="77" spans="1:14" ht="46.8" customHeight="1" thickBot="1" x14ac:dyDescent="0.35">
      <c r="A77" s="41" t="s">
        <v>98</v>
      </c>
      <c r="B77" s="57" t="s">
        <v>104</v>
      </c>
      <c r="C77" s="58"/>
      <c r="D77" s="58"/>
      <c r="E77" s="58"/>
      <c r="F77" s="58"/>
      <c r="G77" s="58"/>
      <c r="H77" s="58"/>
      <c r="I77" s="58"/>
      <c r="J77" s="58"/>
      <c r="K77" s="58"/>
      <c r="L77" s="58"/>
      <c r="M77" s="38">
        <f>0+1860</f>
        <v>1860</v>
      </c>
    </row>
    <row r="78" spans="1:14" ht="49.5" customHeight="1" thickBot="1" x14ac:dyDescent="0.35">
      <c r="A78" s="41" t="s">
        <v>101</v>
      </c>
      <c r="B78" s="57" t="s">
        <v>125</v>
      </c>
      <c r="C78" s="58"/>
      <c r="D78" s="58"/>
      <c r="E78" s="58"/>
      <c r="F78" s="58"/>
      <c r="G78" s="58"/>
      <c r="H78" s="58"/>
      <c r="I78" s="58"/>
      <c r="J78" s="58"/>
      <c r="K78" s="58"/>
      <c r="L78" s="58"/>
      <c r="M78" s="38">
        <f>0+267546</f>
        <v>267546</v>
      </c>
    </row>
    <row r="79" spans="1:14" ht="31.5" customHeight="1" thickBot="1" x14ac:dyDescent="0.35">
      <c r="A79" s="52" t="s">
        <v>102</v>
      </c>
      <c r="B79" s="92" t="s">
        <v>90</v>
      </c>
      <c r="C79" s="93"/>
      <c r="D79" s="93"/>
      <c r="E79" s="93"/>
      <c r="F79" s="93"/>
      <c r="G79" s="93"/>
      <c r="H79" s="93"/>
      <c r="I79" s="93"/>
      <c r="J79" s="93"/>
      <c r="K79" s="93"/>
      <c r="L79" s="93"/>
      <c r="M79" s="53">
        <f>0+747000</f>
        <v>747000</v>
      </c>
    </row>
    <row r="80" spans="1:14" ht="15.75" customHeight="1" x14ac:dyDescent="0.3">
      <c r="A80" s="65" t="s">
        <v>103</v>
      </c>
      <c r="B80" s="57" t="s">
        <v>20</v>
      </c>
      <c r="C80" s="72"/>
      <c r="D80" s="72"/>
      <c r="E80" s="72"/>
      <c r="F80" s="72"/>
      <c r="G80" s="72"/>
      <c r="H80" s="72"/>
      <c r="I80" s="72"/>
      <c r="J80" s="72"/>
      <c r="K80" s="72"/>
      <c r="L80" s="72"/>
      <c r="M80" s="6">
        <v>0</v>
      </c>
    </row>
    <row r="81" spans="1:13" ht="49.5" customHeight="1" x14ac:dyDescent="0.3">
      <c r="A81" s="66"/>
      <c r="B81" s="68"/>
      <c r="C81" s="59" t="s">
        <v>126</v>
      </c>
      <c r="D81" s="73"/>
      <c r="E81" s="73"/>
      <c r="F81" s="73"/>
      <c r="G81" s="73"/>
      <c r="H81" s="73"/>
      <c r="I81" s="73"/>
      <c r="J81" s="73"/>
      <c r="K81" s="73"/>
      <c r="L81" s="73"/>
      <c r="M81" s="8">
        <v>800000</v>
      </c>
    </row>
    <row r="82" spans="1:13" ht="69.75" customHeight="1" thickBot="1" x14ac:dyDescent="0.35">
      <c r="A82" s="67"/>
      <c r="B82" s="69"/>
      <c r="C82" s="70" t="s">
        <v>93</v>
      </c>
      <c r="D82" s="71"/>
      <c r="E82" s="71"/>
      <c r="F82" s="71"/>
      <c r="G82" s="71"/>
      <c r="H82" s="71"/>
      <c r="I82" s="71"/>
      <c r="J82" s="71"/>
      <c r="K82" s="71"/>
      <c r="L82" s="71"/>
      <c r="M82" s="16">
        <v>19402020</v>
      </c>
    </row>
    <row r="83" spans="1:13" ht="37.5" customHeight="1" thickBot="1" x14ac:dyDescent="0.35">
      <c r="A83" s="47" t="s">
        <v>91</v>
      </c>
      <c r="B83" s="56" t="s">
        <v>67</v>
      </c>
      <c r="C83" s="56"/>
      <c r="D83" s="56"/>
      <c r="E83" s="56"/>
      <c r="F83" s="56"/>
      <c r="G83" s="56"/>
      <c r="H83" s="56"/>
      <c r="I83" s="56"/>
      <c r="J83" s="56"/>
      <c r="K83" s="56"/>
      <c r="L83" s="56"/>
      <c r="M83" s="54">
        <f>M13+M16+M21-M25</f>
        <v>140742186</v>
      </c>
    </row>
    <row r="84" spans="1:13" x14ac:dyDescent="0.3">
      <c r="M84" s="3"/>
    </row>
    <row r="85" spans="1:13" ht="16.5" customHeight="1" x14ac:dyDescent="0.3"/>
    <row r="86" spans="1:13" ht="16.5" customHeight="1" x14ac:dyDescent="0.3"/>
    <row r="88" spans="1:13" ht="17.25" customHeight="1" x14ac:dyDescent="0.3"/>
    <row r="89" spans="1:13" ht="66.75" customHeight="1" x14ac:dyDescent="0.3"/>
    <row r="90" spans="1:13" ht="36" customHeight="1" x14ac:dyDescent="0.3"/>
    <row r="91" spans="1:13" ht="36" customHeight="1" x14ac:dyDescent="0.3"/>
    <row r="92" spans="1:13" ht="36" customHeight="1" x14ac:dyDescent="0.3"/>
    <row r="94" spans="1:13" ht="12.75" customHeight="1" x14ac:dyDescent="0.3"/>
    <row r="95" spans="1:13" ht="12.75" customHeight="1" x14ac:dyDescent="0.3"/>
    <row r="96" spans="1:13" ht="12.75" customHeight="1" x14ac:dyDescent="0.3"/>
  </sheetData>
  <mergeCells count="85">
    <mergeCell ref="K1:M1"/>
    <mergeCell ref="J2:M2"/>
    <mergeCell ref="K3:M3"/>
    <mergeCell ref="J4:M4"/>
    <mergeCell ref="J5:M5"/>
    <mergeCell ref="B21:L21"/>
    <mergeCell ref="B22:L22"/>
    <mergeCell ref="B23:L23"/>
    <mergeCell ref="B24:L24"/>
    <mergeCell ref="B42:L42"/>
    <mergeCell ref="K28:K30"/>
    <mergeCell ref="L28:L30"/>
    <mergeCell ref="G27:J27"/>
    <mergeCell ref="K27:L27"/>
    <mergeCell ref="B25:L25"/>
    <mergeCell ref="B26:L26"/>
    <mergeCell ref="H28:J28"/>
    <mergeCell ref="B40:L40"/>
    <mergeCell ref="B41:L41"/>
    <mergeCell ref="B78:L78"/>
    <mergeCell ref="B79:L79"/>
    <mergeCell ref="B55:L55"/>
    <mergeCell ref="B53:L53"/>
    <mergeCell ref="B58:L58"/>
    <mergeCell ref="B56:L56"/>
    <mergeCell ref="B71:L71"/>
    <mergeCell ref="B60:L60"/>
    <mergeCell ref="B59:L59"/>
    <mergeCell ref="B57:L57"/>
    <mergeCell ref="B77:L77"/>
    <mergeCell ref="B54:L54"/>
    <mergeCell ref="A27:A30"/>
    <mergeCell ref="B27:B30"/>
    <mergeCell ref="C27:E27"/>
    <mergeCell ref="C28:C30"/>
    <mergeCell ref="F27:F30"/>
    <mergeCell ref="E28:E30"/>
    <mergeCell ref="D28:D30"/>
    <mergeCell ref="B20:L20"/>
    <mergeCell ref="H29:H30"/>
    <mergeCell ref="I29:J29"/>
    <mergeCell ref="A7:M7"/>
    <mergeCell ref="A8:M8"/>
    <mergeCell ref="A9:M9"/>
    <mergeCell ref="B17:L17"/>
    <mergeCell ref="G28:G30"/>
    <mergeCell ref="B18:L18"/>
    <mergeCell ref="A11:M11"/>
    <mergeCell ref="B16:L16"/>
    <mergeCell ref="B13:L13"/>
    <mergeCell ref="B14:L14"/>
    <mergeCell ref="B15:L15"/>
    <mergeCell ref="M27:M30"/>
    <mergeCell ref="B19:L19"/>
    <mergeCell ref="B45:L45"/>
    <mergeCell ref="B43:L43"/>
    <mergeCell ref="B44:L44"/>
    <mergeCell ref="B52:L52"/>
    <mergeCell ref="B46:L46"/>
    <mergeCell ref="B47:L47"/>
    <mergeCell ref="B48:L48"/>
    <mergeCell ref="B51:L51"/>
    <mergeCell ref="B49:L49"/>
    <mergeCell ref="B50:L50"/>
    <mergeCell ref="A80:A82"/>
    <mergeCell ref="B80:B82"/>
    <mergeCell ref="C82:L82"/>
    <mergeCell ref="C80:L80"/>
    <mergeCell ref="C81:L81"/>
    <mergeCell ref="B83:L83"/>
    <mergeCell ref="B61:L61"/>
    <mergeCell ref="B62:L62"/>
    <mergeCell ref="B63:L63"/>
    <mergeCell ref="B64:L64"/>
    <mergeCell ref="B65:L65"/>
    <mergeCell ref="B67:L67"/>
    <mergeCell ref="B68:L68"/>
    <mergeCell ref="B69:L69"/>
    <mergeCell ref="B75:L75"/>
    <mergeCell ref="B76:L76"/>
    <mergeCell ref="B72:L72"/>
    <mergeCell ref="B73:L73"/>
    <mergeCell ref="B74:L74"/>
    <mergeCell ref="B66:L66"/>
    <mergeCell ref="B70:L70"/>
  </mergeCells>
  <pageMargins left="0.39370078740157483" right="0.19685039370078741" top="0.59055118110236227" bottom="0.39370078740157483" header="0" footer="0"/>
  <pageSetup paperSize="9" scale="62" firstPageNumber="149" fitToHeight="2" orientation="landscape" useFirstPageNumber="1" r:id="rId1"/>
  <headerFooter>
    <oddHeader>&amp;C&amp;P</oddHeader>
  </headerFooter>
  <rowBreaks count="1" manualBreakCount="1">
    <brk id="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Приложение №8 (1695)</vt:lpstr>
      <vt:lpstr>'Приложение №8 (1695)'!Область_печати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bikova</dc:creator>
  <cp:lastModifiedBy>Шеремет Наталья Николаевна</cp:lastModifiedBy>
  <cp:lastPrinted>2025-11-26T09:16:17Z</cp:lastPrinted>
  <dcterms:created xsi:type="dcterms:W3CDTF">2022-03-10T13:47:37Z</dcterms:created>
  <dcterms:modified xsi:type="dcterms:W3CDTF">2025-11-26T09:21:14Z</dcterms:modified>
</cp:coreProperties>
</file>