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Документы 2025\Президент\Распоряжения\август\Новая папка\"/>
    </mc:Choice>
  </mc:AlternateContent>
  <bookViews>
    <workbookView xWindow="0" yWindow="0" windowWidth="28800" windowHeight="12336"/>
  </bookViews>
  <sheets>
    <sheet name="Приложение № 2.2 (1588)" sheetId="6" r:id="rId1"/>
  </sheets>
  <definedNames>
    <definedName name="_xlnm.Print_Titles" localSheetId="0">'Приложение № 2.2 (1588)'!$13:$13</definedName>
  </definedNames>
  <calcPr calcId="191029"/>
</workbook>
</file>

<file path=xl/calcChain.xml><?xml version="1.0" encoding="utf-8"?>
<calcChain xmlns="http://schemas.openxmlformats.org/spreadsheetml/2006/main">
  <c r="F42" i="6" l="1"/>
  <c r="F33" i="6"/>
  <c r="F158" i="6" l="1"/>
  <c r="F147" i="6"/>
  <c r="F143" i="6"/>
  <c r="F126" i="6"/>
  <c r="F122" i="6"/>
  <c r="F64" i="6"/>
  <c r="F43" i="6" l="1"/>
  <c r="F40" i="6"/>
  <c r="F39" i="6"/>
  <c r="F25" i="6"/>
  <c r="F171" i="6" l="1"/>
  <c r="G26" i="6" l="1"/>
  <c r="G27" i="6"/>
  <c r="G28" i="6"/>
  <c r="G31" i="6"/>
  <c r="G32" i="6"/>
  <c r="G33" i="6"/>
  <c r="G34" i="6"/>
  <c r="G35" i="6"/>
  <c r="G37" i="6"/>
  <c r="G38" i="6"/>
  <c r="G41" i="6"/>
  <c r="G42" i="6"/>
  <c r="G43" i="6"/>
  <c r="G44" i="6"/>
  <c r="G45" i="6"/>
  <c r="G47" i="6"/>
  <c r="G48" i="6"/>
  <c r="G49" i="6"/>
  <c r="G50" i="6"/>
  <c r="G52" i="6"/>
  <c r="G54" i="6"/>
  <c r="G56" i="6"/>
  <c r="G57" i="6"/>
  <c r="G59" i="6"/>
  <c r="G60" i="6"/>
  <c r="G61" i="6"/>
  <c r="G63" i="6"/>
  <c r="G64" i="6"/>
  <c r="G65" i="6"/>
  <c r="G67" i="6"/>
  <c r="G68" i="6"/>
  <c r="G70" i="6"/>
  <c r="G73" i="6"/>
  <c r="G76" i="6"/>
  <c r="G77" i="6"/>
  <c r="G80" i="6"/>
  <c r="G81" i="6"/>
  <c r="G82" i="6"/>
  <c r="G84" i="6"/>
  <c r="G85" i="6"/>
  <c r="G87" i="6"/>
  <c r="G88" i="6"/>
  <c r="G91" i="6"/>
  <c r="G92" i="6"/>
  <c r="G93" i="6"/>
  <c r="G96" i="6"/>
  <c r="G97" i="6"/>
  <c r="G98" i="6"/>
  <c r="G99" i="6"/>
  <c r="G101" i="6"/>
  <c r="G102" i="6"/>
  <c r="G106" i="6"/>
  <c r="G107" i="6"/>
  <c r="G108" i="6"/>
  <c r="G109" i="6"/>
  <c r="G110" i="6"/>
  <c r="G111" i="6"/>
  <c r="G114" i="6"/>
  <c r="G115" i="6"/>
  <c r="G116" i="6"/>
  <c r="G117" i="6"/>
  <c r="G118" i="6"/>
  <c r="G119" i="6"/>
  <c r="G120" i="6"/>
  <c r="G121" i="6"/>
  <c r="G122" i="6"/>
  <c r="G123" i="6"/>
  <c r="G124" i="6"/>
  <c r="G125" i="6"/>
  <c r="G126" i="6"/>
  <c r="G127" i="6"/>
  <c r="G128" i="6"/>
  <c r="G130" i="6"/>
  <c r="G131" i="6"/>
  <c r="G133" i="6"/>
  <c r="G134" i="6"/>
  <c r="G136" i="6"/>
  <c r="G137" i="6"/>
  <c r="G139" i="6"/>
  <c r="G140" i="6"/>
  <c r="G142" i="6"/>
  <c r="G143" i="6"/>
  <c r="G145" i="6"/>
  <c r="G146" i="6"/>
  <c r="G147" i="6"/>
  <c r="G148" i="6"/>
  <c r="G149" i="6"/>
  <c r="G151" i="6"/>
  <c r="G152" i="6"/>
  <c r="G153" i="6"/>
  <c r="G156" i="6"/>
  <c r="G157" i="6"/>
  <c r="G158" i="6"/>
  <c r="G160" i="6"/>
  <c r="G161" i="6"/>
  <c r="G165" i="6"/>
  <c r="G166" i="6"/>
  <c r="G167" i="6"/>
  <c r="G168" i="6"/>
  <c r="G170" i="6"/>
  <c r="G171" i="6"/>
  <c r="G172" i="6"/>
  <c r="F173" i="6"/>
  <c r="F169" i="6"/>
  <c r="F162" i="6"/>
  <c r="F159" i="6"/>
  <c r="F154" i="6"/>
  <c r="F150" i="6"/>
  <c r="F144" i="6"/>
  <c r="F141" i="6"/>
  <c r="F138" i="6"/>
  <c r="F135" i="6"/>
  <c r="F132" i="6"/>
  <c r="F129" i="6"/>
  <c r="F112" i="6"/>
  <c r="F113" i="6" s="1"/>
  <c r="F103" i="6"/>
  <c r="F100" i="6"/>
  <c r="F94" i="6"/>
  <c r="F95" i="6" s="1"/>
  <c r="F89" i="6"/>
  <c r="F86" i="6"/>
  <c r="F83" i="6"/>
  <c r="F78" i="6"/>
  <c r="F74" i="6"/>
  <c r="F75" i="6" s="1"/>
  <c r="F71" i="6"/>
  <c r="F72" i="6" s="1"/>
  <c r="F69" i="6"/>
  <c r="F66" i="6"/>
  <c r="F62" i="6"/>
  <c r="F58" i="6"/>
  <c r="F53" i="6"/>
  <c r="F55" i="6" s="1"/>
  <c r="F51" i="6"/>
  <c r="F36" i="6"/>
  <c r="F46" i="6" s="1"/>
  <c r="F29" i="6"/>
  <c r="F30" i="6" s="1"/>
  <c r="F19" i="6"/>
  <c r="F18" i="6" s="1"/>
  <c r="F14" i="6"/>
  <c r="F174" i="6" l="1"/>
  <c r="F175" i="6" s="1"/>
  <c r="F90" i="6"/>
  <c r="F104" i="6"/>
  <c r="F163" i="6"/>
  <c r="F155" i="6"/>
  <c r="F79" i="6"/>
  <c r="C19" i="6"/>
  <c r="F164" i="6" l="1"/>
  <c r="F105" i="6"/>
  <c r="C40" i="6"/>
  <c r="G40" i="6" s="1"/>
  <c r="C39" i="6"/>
  <c r="G39" i="6" s="1"/>
  <c r="C36" i="6"/>
  <c r="G36" i="6" s="1"/>
  <c r="C25" i="6"/>
  <c r="C29" i="6" l="1"/>
  <c r="G25" i="6"/>
  <c r="F21" i="6"/>
  <c r="C46" i="6"/>
  <c r="G46" i="6" s="1"/>
  <c r="C173" i="6"/>
  <c r="G173" i="6" s="1"/>
  <c r="C169" i="6"/>
  <c r="G169" i="6" s="1"/>
  <c r="C162" i="6"/>
  <c r="G162" i="6" s="1"/>
  <c r="C159" i="6"/>
  <c r="G159" i="6" s="1"/>
  <c r="C154" i="6"/>
  <c r="G154" i="6" s="1"/>
  <c r="C150" i="6"/>
  <c r="G150" i="6" s="1"/>
  <c r="C144" i="6"/>
  <c r="G144" i="6" s="1"/>
  <c r="C141" i="6"/>
  <c r="G141" i="6" s="1"/>
  <c r="C138" i="6"/>
  <c r="G138" i="6" s="1"/>
  <c r="C135" i="6"/>
  <c r="G135" i="6" s="1"/>
  <c r="C132" i="6"/>
  <c r="G132" i="6" s="1"/>
  <c r="C129" i="6"/>
  <c r="G129" i="6" s="1"/>
  <c r="C112" i="6"/>
  <c r="C103" i="6"/>
  <c r="G103" i="6" s="1"/>
  <c r="C100" i="6"/>
  <c r="G100" i="6" s="1"/>
  <c r="C94" i="6"/>
  <c r="C89" i="6"/>
  <c r="G89" i="6" s="1"/>
  <c r="C86" i="6"/>
  <c r="G86" i="6" s="1"/>
  <c r="C83" i="6"/>
  <c r="G83" i="6" s="1"/>
  <c r="C78" i="6"/>
  <c r="G78" i="6" s="1"/>
  <c r="C69" i="6"/>
  <c r="G69" i="6" s="1"/>
  <c r="C66" i="6"/>
  <c r="G66" i="6" s="1"/>
  <c r="C62" i="6"/>
  <c r="G62" i="6" s="1"/>
  <c r="C58" i="6"/>
  <c r="G58" i="6" s="1"/>
  <c r="C51" i="6"/>
  <c r="G51" i="6" s="1"/>
  <c r="C113" i="6" l="1"/>
  <c r="G113" i="6" s="1"/>
  <c r="G112" i="6"/>
  <c r="C30" i="6"/>
  <c r="G30" i="6" s="1"/>
  <c r="G29" i="6"/>
  <c r="C95" i="6"/>
  <c r="G95" i="6" s="1"/>
  <c r="G94" i="6"/>
  <c r="C155" i="6"/>
  <c r="G155" i="6" s="1"/>
  <c r="C90" i="6"/>
  <c r="G90" i="6" s="1"/>
  <c r="C104" i="6"/>
  <c r="G104" i="6" s="1"/>
  <c r="C163" i="6"/>
  <c r="G163" i="6" s="1"/>
  <c r="C174" i="6"/>
  <c r="C175" i="6" l="1"/>
  <c r="G175" i="6" s="1"/>
  <c r="G174" i="6"/>
  <c r="C164" i="6"/>
  <c r="G164" i="6" s="1"/>
  <c r="C18" i="6"/>
  <c r="C14" i="6"/>
  <c r="C74" i="6" l="1"/>
  <c r="C71" i="6"/>
  <c r="C53" i="6"/>
  <c r="C55" i="6" l="1"/>
  <c r="G55" i="6" s="1"/>
  <c r="G53" i="6"/>
  <c r="C72" i="6"/>
  <c r="G72" i="6" s="1"/>
  <c r="G71" i="6"/>
  <c r="C75" i="6"/>
  <c r="G75" i="6" s="1"/>
  <c r="G74" i="6"/>
  <c r="C79" i="6"/>
  <c r="C105" i="6" l="1"/>
  <c r="G79" i="6"/>
  <c r="C21" i="6" l="1"/>
  <c r="G105" i="6"/>
  <c r="C176" i="6" l="1"/>
  <c r="G176" i="6" s="1"/>
  <c r="G21" i="6"/>
</calcChain>
</file>

<file path=xl/sharedStrings.xml><?xml version="1.0" encoding="utf-8"?>
<sst xmlns="http://schemas.openxmlformats.org/spreadsheetml/2006/main" count="492" uniqueCount="152">
  <si>
    <t>Итого по программе капитальных вложений</t>
  </si>
  <si>
    <t>Итого по программе капитального ремонта</t>
  </si>
  <si>
    <t>№ п/п</t>
  </si>
  <si>
    <t xml:space="preserve">Наименование объекта </t>
  </si>
  <si>
    <t>Программа капитальных вложений</t>
  </si>
  <si>
    <t xml:space="preserve">Сумма, руб. </t>
  </si>
  <si>
    <t>Программа капитального ремонта</t>
  </si>
  <si>
    <t>Капитальные вложения в строительство объектов социально-культурного назначения (240230)</t>
  </si>
  <si>
    <t>Итого по подстатье 240230</t>
  </si>
  <si>
    <t>Капитальные вложения в строительство административных зданий  (240240)</t>
  </si>
  <si>
    <t>Итого по подстатье 111070</t>
  </si>
  <si>
    <t>Товары и услуги, не отнесенные к другим подстатьям (111070)</t>
  </si>
  <si>
    <t>Капитальный ремонт объектов социально-культурного назначения (240330)</t>
  </si>
  <si>
    <t>Итого по подстатье 240330</t>
  </si>
  <si>
    <t>Капитальный ремонт административных зданий (240340)</t>
  </si>
  <si>
    <t>Итого по подстатье 240340</t>
  </si>
  <si>
    <t>Итого по подстатье 240240</t>
  </si>
  <si>
    <t xml:space="preserve">Министерство по социальной защите и труду Приднестровской Молдавской Республики </t>
  </si>
  <si>
    <t xml:space="preserve">Министерство обороны Приднестровской Молдавской Республики </t>
  </si>
  <si>
    <t>Продолжение работ по капитальному ремонту здания № 1, казарма-столовая, военный городок № 11, г. Рыбница</t>
  </si>
  <si>
    <t xml:space="preserve">Правительство Приднестровской Молдавской Республики </t>
  </si>
  <si>
    <t>Приднестровский государственный университет им. Т.Г. Шевченко</t>
  </si>
  <si>
    <t>Разработка проектно-сметной документации</t>
  </si>
  <si>
    <t xml:space="preserve">Экспертиза проектно-сметной документации </t>
  </si>
  <si>
    <t xml:space="preserve">Итого </t>
  </si>
  <si>
    <t>Основные характеристики, источники формирования и направления расходования средств Фонда капитальных вложений Приднестровской Молдавской Республики на 2025 год</t>
  </si>
  <si>
    <t>Реконструкция  терапевтического корпуса ГУ "Республиканская клиническая больница" под размещение обучающего (симуляционного) центра и администрации ГУ "Республиканская клиническая больница", расположенного по адресу: г. Тирасполь, ул. Мира, 33, в том числе проектные работы</t>
  </si>
  <si>
    <t>к Закону Приднестровской Молдавской Республики</t>
  </si>
  <si>
    <t>"О республиканском бюджете на 2025 год"</t>
  </si>
  <si>
    <t>1.</t>
  </si>
  <si>
    <t>ДОХОДЫ ВСЕГО, в том числе:</t>
  </si>
  <si>
    <t>2.</t>
  </si>
  <si>
    <t>РАСХОДЫ ВСЕГО, в том числе:</t>
  </si>
  <si>
    <t xml:space="preserve">Капитальный ремонт отделения переливания крови, ГУ "Республиканская клиническая больница", расположенного по адресу:  г. Тирасполь, ул. Мира, 33  </t>
  </si>
  <si>
    <t>Капитальный ремонт учебного корпуса № 4 (Г) ГОУ "ПГУ им. Т. Г. Шевченко", расположенного по адресу: г. Тирасполь, ул. Свердлова, 73</t>
  </si>
  <si>
    <t xml:space="preserve">Министерство экономического развития Приднестровской Молдавской Республики </t>
  </si>
  <si>
    <t>Итого</t>
  </si>
  <si>
    <t xml:space="preserve">Министерство здравоохранения Приднестровской Молдавской Республики </t>
  </si>
  <si>
    <t>Государственная администрация г. Тирасполя</t>
  </si>
  <si>
    <t>Создание Государственного историко-краеведческого музея (в составе Екатерининского парка в г.Тирасполе) (3-й этап), в том числе проектные работы</t>
  </si>
  <si>
    <t>Министерство экономического развития Приднестровской Молдавской Республики</t>
  </si>
  <si>
    <t>Капитальный ремонт литер "М", столовая в ГУП "ОК "Днестровские зори"</t>
  </si>
  <si>
    <t xml:space="preserve">Министерство внутренних дел Приднестровской Молдавской Республики </t>
  </si>
  <si>
    <t>5.</t>
  </si>
  <si>
    <t>3.</t>
  </si>
  <si>
    <t>Оборудование пищеблока механической  (приточно-вытяжной) вентиляцией ГОУ "Бендерская С(К)ОШИ III, IV, VII видов", расположенного по адресу: г. Бендеры, ул. 12 Октября, 81в</t>
  </si>
  <si>
    <t>4.</t>
  </si>
  <si>
    <t>Государственный таможенный комитет Приднестровской Молдавской Республики</t>
  </si>
  <si>
    <t>Капитальные вложения в строительство прочих объектов (240270)</t>
  </si>
  <si>
    <t>Итого по подстатье 240270</t>
  </si>
  <si>
    <t xml:space="preserve">Строительство не завершенного строительством здания под пищеблок и прачечный блок ГУ "Республиканская клиническая больница", расположенного  по адресу: г. Тирасполь, ул. Мира, 33, в том числе проектные работы  </t>
  </si>
  <si>
    <t>Реконструкция  терапевтического корпуса ГУ "Республиканская клиническая больница" под размещение обучающего (симуляционного) центра и администрации ГУ "Республиканская клиническая больница", расположенного по адресу:  г. Тирасполь, ул. Мира, 33, в том числе проектные работы</t>
  </si>
  <si>
    <t>Реконструкция поликлиники ГУ "Слободзейская центральная районная больница", расположенной по адресу:  г. Слободзея, ул. Ленина, 98 "а", в том числе проектные работы и   благоустройство</t>
  </si>
  <si>
    <t>Реконструкция поликлиники ГУ "Григориопольская центральная районная больница", расположенной по адресу: г. Григориополь, ул. Дзержинского, 34, в том числе проектные работы и благоустройство</t>
  </si>
  <si>
    <t xml:space="preserve">Устройство приточно-вытяжной вентиляции ФАПа с. Янтарное ГУ "Каменская центральная районная больница", расположенного по адресу: с. Янтарное, ул. Ленина, 18 А </t>
  </si>
  <si>
    <t>Благоустройство прилегающей территории приемного отделения скорой медицинской помощи ГУ "Каменская центральная районная больница", расположенного по адресу: г. Каменка, ул. Кирова, 300/2</t>
  </si>
  <si>
    <t>6.</t>
  </si>
  <si>
    <t>7.</t>
  </si>
  <si>
    <t>8.</t>
  </si>
  <si>
    <t>9.</t>
  </si>
  <si>
    <t>10.</t>
  </si>
  <si>
    <t>11.</t>
  </si>
  <si>
    <t>12.</t>
  </si>
  <si>
    <t>13.</t>
  </si>
  <si>
    <t>Государственная администрация г. Бендеры</t>
  </si>
  <si>
    <t>Капитальный ремонт здания компьютерной томографии ГУ "Республиканская клиническая больница", расположенного по адресу: г. Тирасполь, ул. Мира, 33</t>
  </si>
  <si>
    <t>Капитальный ремонт санитарных узлов ГУ «Каменская центральная районная больница», расположенных по адресу: г. Каменка, ул. Кирова, 300</t>
  </si>
  <si>
    <t>Капитальный ремонт СВА с. Парканы ГУ "Бендерский центр амбулаторно-поликлинической помощи", расположенной по адресу: с. Парканы, ул. Ленина, 83, в том числе проектные работы и благоустройство</t>
  </si>
  <si>
    <t>Участие Правительства в осуществлении отдельных программ (290 000)</t>
  </si>
  <si>
    <t>Мероприятия по благоустройству и сохранению мест захоронений Героев Советского Союза, полных кавалеров ордена Славы и мемориалов воинской славы Великой Отечественной войны на 2023–2025 годы</t>
  </si>
  <si>
    <t>Благоустройство Мемориала воинской славы (устройство стелы, облицовка стен гранитными плитами, мощение тротуарной плиткой), г. Бендеры, площадь Героев</t>
  </si>
  <si>
    <t>Государственная администрация Григориопольского района и г. Григориополя</t>
  </si>
  <si>
    <t>Государственная администрация г. Дубоссарского района и г.Дубоссары</t>
  </si>
  <si>
    <t>Благоустройство территории, ремонт памятников, освещение Кургана Славы, Дубоссарский район, трасса Тирасполь–Дубоссары</t>
  </si>
  <si>
    <t>Итого по мероприятиям по благоустройству и сохранению мест захоронений Героев Советского Союза, полных кавалеров ордена Славы и мемориалов воинской славы Великой Отечественной войны на 2024–2025 годы</t>
  </si>
  <si>
    <t>Итого по подстатье 290 000</t>
  </si>
  <si>
    <t>Государственная администрация Каменского района и г. Каменка</t>
  </si>
  <si>
    <t xml:space="preserve">Строительство спортивно-актового зала под спортивные залы бокса МУДО "ДЮСШ г. Рыбница", расположенного по адресу: г. Рыбница, ул. Юбилейная, 33 </t>
  </si>
  <si>
    <t>Благоустройство набережной р. Днестр по ул. Вальченко (вдоль жилого дома № 33 по ул. Вальченко до моста Рыбница – Резина)</t>
  </si>
  <si>
    <t>Капитальный ремонт Дома культуры с. Коротное</t>
  </si>
  <si>
    <t>Государственная служба управления документацией и архивами Приднестровской Молдавской Республики</t>
  </si>
  <si>
    <t>Приднестровский государственный университет им. Т. Г. Шевченко</t>
  </si>
  <si>
    <t>Капитальный ремонт учебного корпуса № 3 ГОУ "ПГУ им. Т.Г. Шевченко", расположенного по адресу: г. Тирасполь, ул. 25 Октября, 128</t>
  </si>
  <si>
    <t>Министерство внутренних дел Приднестровской Молдавской Республики</t>
  </si>
  <si>
    <t>Капитальные вложения в строительство коммунальных объектов (240250)</t>
  </si>
  <si>
    <t>Мероприятия по технологическому присоединению всех объектов (блокпостов) республики к сетям электроснабжения, в т. ч. проектные, строительно-монтажные, пуско-наладочные работы</t>
  </si>
  <si>
    <t>Министерство просвещения Приднестровской Молдавской Республики</t>
  </si>
  <si>
    <t>Отчисления от единого таможенного платежа</t>
  </si>
  <si>
    <t>Прочие поступления</t>
  </si>
  <si>
    <t>1.1.</t>
  </si>
  <si>
    <t>Итого по подстатье 240250</t>
  </si>
  <si>
    <t>2.1.</t>
  </si>
  <si>
    <t>1.2.</t>
  </si>
  <si>
    <t>Строительство пристройки к зданию корпуса ГУ "Тираспольский психоневрологический дом-интернат", расположенному по адресу: г. Тирасполь, ул. Гвардейская, 9, в том числе проектные работы</t>
  </si>
  <si>
    <t>Государственная служба по культуре и историческому наследию Приднестровской Молдавской Республики</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</si>
  <si>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</si>
  <si>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r>
      <t>1</t>
    </r>
    <r>
      <rPr>
        <sz val="12"/>
        <color rgb="FF00B0F0"/>
        <rFont val="Times New Roman"/>
        <family val="1"/>
        <charset val="204"/>
      </rPr>
      <t>.</t>
    </r>
  </si>
  <si>
    <t>Приложение № 2.2</t>
  </si>
  <si>
    <t>Реконструкция СВА с. Дойбаны под размещение единого комплекса для проживания одиноких граждан пожилого возраста, расположенной по адресу: с. Дойбаны-1, ул. Молодежная, д. 8, в том числе проектные работы</t>
  </si>
  <si>
    <t>ОСТАТКИ, сложившиеся по состоянию на 01.01.2025 г., ВСЕГО, в том числе:</t>
  </si>
  <si>
    <t>Отчисления от единого таможенного платежа в размере с 1 января по 30 апреля 2025 года 31,62 процента, с 1 мая по 31 декабря 2025 года – 7,58 процента</t>
  </si>
  <si>
    <t>Разработка проектно-сметной документации (в том числе кредиторская задолженность за 2024 год – 122 983 рубля)</t>
  </si>
  <si>
    <t>Строительство административно-бытового здания с переходной галереей, пункта охраны, комплекса гаражей машин СМП, ремонтной зоны с автомойкой государственного учреждения "Республиканский центр скорой медицинской помощи", расположенного по адресу: г. Тирасполь, ул. Суворова, 33, в том числе проектные работы</t>
  </si>
  <si>
    <t>Реконструкция здания (санитарные узлы) ГОУ СПО "Приднестровский государственный медицинский колледж им. Л. А. Тарасевича", расположенного по адресу: г. Бендеры, ул. Гагарина, 25, в том числе проектные работы (в том числе кредиторская задолжность за 2024 год – 64 174 рубля)</t>
  </si>
  <si>
    <t>Реконструкция операционного блока, отделения хирургии № 1, отделения гнойной хирургии,  ГУ "Рыбницкая центральная районная больница", расположенных по адресу:  г. Рыбница, ул. Грибоедова, 3, в том числе проектные работы (в том числе кредиторская задолжность за 2024 год – 59 766 рублей)</t>
  </si>
  <si>
    <t>Реконструкция педиатрического стационара ГУ «Республиканский центр матери и ребенка» по адресу: г. Тирасполь, ул. 1 Мая, 58, в том числе   проектные работы (в том числе кредиторская задолжность за 2024 год – 134 615 рублей)</t>
  </si>
  <si>
    <t>Восстановление электроснабжения ГУ «Бендерский центр матери и ребенка», расположенного по адресу: г. Бендеры, ул. Протягайловская, 6, в том числе проектные работы (наружные и внутренние электросети) (в том числе кредиторская задолжность за 2024 год – 379 402 рубля)</t>
  </si>
  <si>
    <t>Создание спортивного комплекса на территории МОУ "БСОШ № 15", расположенного по адресу: г. Бендеры,  ул. Т. Кручок, 17, в том числе проектные работы</t>
  </si>
  <si>
    <t>Реконструкция административного-хозяйственного комплекса строений МОУ "Григориопольская ОСШ 2 им. А. Стоева с лицейскими классами", расположенного по адресу: г. Григориополь,  ул. К. Маркса, 187</t>
  </si>
  <si>
    <t>Государственная администрация Рыбницкого района и г. Рыбницы</t>
  </si>
  <si>
    <t>Восстановление парка Витгенштейна, г. Каменка, в том числе проектные работы (в том числе кредиторская задолженность за 2024 год – 225 231 рубль)</t>
  </si>
  <si>
    <t>Благоустройство студенческого городка ГОУ "ПГУ им. Т. Г. Шевченко" ( в том числе кредиторская задолженность за 2024 год – 129 рублей)</t>
  </si>
  <si>
    <t>Завершение строительства базы отдыха "Прометей", расположенной по адресу: Слободзейский район, земли Кицканского лесничества ГУП "РЛПХ" ( в том числе кредиторская задолженность за 2024 год – 415 640 рублей)</t>
  </si>
  <si>
    <t>Реконструкция  с усилением фундамента учебного корпуса "ГОУ ВПО "Приднестровский государственный институт искусств им. А. Г. Рубинштейна", расположенного по адресу: г. Тирасполь, ул. Луначарского, 26, в том числе проектные работы</t>
  </si>
  <si>
    <t>Устройство фундамента для грузовых платформенных весов на ТПП "Вадул-луй-Водэ", в том числе благоустройство прилегающей территории, вынос инженерных сетей и проектные работы по адресу: Дубоссарский район, полоса отвода автомобильной дороги Тирасполь-Рыбница-Кошница, на отм.0+100м (в том числе кредиторская задолженность за 2024 год – 278 600 рублей)</t>
  </si>
  <si>
    <t>Строительство общественного туалета на ТПП "Бендеры (Каушаны)", расположенном по адресу: г. Бендеры, ул. 40 лет МССР, в том числе проектные работы и благоустройство территории (в том числе кредиторская задолженность за 2024 год – 68 872 рубля)</t>
  </si>
  <si>
    <t>Экспертиза проектно-сметной документации по капитальному ремонту зданий и сооружений ( в том числе кредиторская задолженность за 2024 год – 2 382 рубля)</t>
  </si>
  <si>
    <t>Капитальный ремонт помещений скорой медицинской помощи, приемного отделения  ГУ "Каменская центральная районная больница", расположенных по адресу: г. Каменка, ул. Кирова, 300/2, в том числе проектные работы (в том числе кредиторская задолжность за 2024 год – 1 741 748 рублей)</t>
  </si>
  <si>
    <t xml:space="preserve">Капитальный ремонт ГУЗ "Днестровская городская больница", расположенного по адресу: г. Днестровск, ул. Терпиловского, 1 (замена оконных блоков) </t>
  </si>
  <si>
    <t>Капитальный ремонт хозяйственного блока, неврологического, кардиологического   и терапевтического отделений ГУ "Рыбницкая центральная районная   больница", расположенных по адресу: г. Рыбница, ул. Грибоедова, 3, в том   числе проектные работы (в том числе кредиторская задолжность за 2024 год – 369 867 рублей)</t>
  </si>
  <si>
    <t>Государственная администрация г. Днестровска</t>
  </si>
  <si>
    <t>Капитальный ремонт парка "Октябрьский" в г. Бендеры, в том числе проектные работы (в том числе кредиторская задолженность за 2024 год – 107 844 рубля)</t>
  </si>
  <si>
    <t>Государственная администрация Слободзейского района и г.Слободзеи</t>
  </si>
  <si>
    <t>Государственная администрация Каменского района и г. Каменки</t>
  </si>
  <si>
    <t>Капитальный ремонт скульптурной композиции, капитальный ремонт стен, благоустройство территории, установка памятных плит, устройство ограждения Мемориала жертвам фашизма, г. Дубоссары, ул. Зои   Космодемьянской, 22а</t>
  </si>
  <si>
    <t>Капитальный ремонт административного здания УГАИ, расположенного по адресу: г. Бендеры, ул. Тимирязева, 2а, в том числе проектные работы</t>
  </si>
  <si>
    <t>Реконструкция Тираспольского городского стадиона им. Е. Я. Шинкаренко (2 этап), расположенного по адресу: г. Тирасполь,  ул. Мира, 21, и ледового катка, расположенного по адресу: г. Тирасполь, ул.Синева, 3,  в том числе проектные работы</t>
  </si>
  <si>
    <t>Приобретение комплекса строений, расположенного по адресу: г. Тирасполь, ул. Ленина, д. 1/1</t>
  </si>
  <si>
    <t>Реконструкция газовой котельной УБЭПиК И УУР, расположенной по адресу: г. Тирасполь, ул. К. Либкнехта, 167 (в том числе кредиторская задолженность – 410 785 рублей)</t>
  </si>
  <si>
    <t>Реконструкция здания государственных архивов, расположенного по адресу: г. Тирасполь, ул. Текстильщиков, 36, в том числе проектные работы</t>
  </si>
  <si>
    <t>Изготовление и монтаж металлического ограждения и калитки ГОУ СПО "Бендерский педагогический колледж", расположенного по адресу: г. Бендеры, ул. П. Морозова, 8, со стороны ул. Интернационалистов, г. Бендеры.</t>
  </si>
  <si>
    <t>Капитальный ремонт инфекционного корпуса, лит. И, ГУ "Республиканская клиническая больница", расположенного по адресу:  г. Тирасполь, ул. Мира, 33  (2 этап), в том числе проектные работы</t>
  </si>
  <si>
    <t>Капитальный ремонт инфекционного корпуса, лит. И, ГУ "Республиканская клиническая больница", расположенного по адресу: г. Тирасполь, ул. Мира, 33 (1 этап), в том числе проектные работы</t>
  </si>
  <si>
    <t>Капитальный ремонт рентген-кабинета в противотуберкулезном диспансере ГУ «Республиканская клиническая больница», расположенном по адресу: г. Тирасполь, ул. Мира, 33, в том числе проектные работы</t>
  </si>
  <si>
    <t xml:space="preserve">Капитальный ремонт МОУ "Каменская ОСШ № 3", расположенного по адресу:  г. Каменка, ул. Кирова, 59, в том числе проектные работы </t>
  </si>
  <si>
    <t>Капитальный ремонт учебного корпуса № 11 (экономический факультет)  ГОУ "ПГУ им. Т. Г. Шевченко", расположенного по адресу: г. Тирасполь,  бульвар Гагарина, 2</t>
  </si>
  <si>
    <t>Капитальный ремонт здания, литер А, ГУ "Приднестровский государственный художественный музей", расположенного по адресу: г. Бендеры, ул. Калинина, 43</t>
  </si>
  <si>
    <t>Капитальный ремонт учебного корпуса ГОУ ВПО "Приднестровской государственный институт им. А. Г. Рубинштейна", расположенного по адресу: г. Тирасполь, ул. Луначарского, 26</t>
  </si>
  <si>
    <t>Капитальный ремонт ГУ «Бендерская центральная городская больница», расположенного по адресу: г. Бендеры, ул. Б. Восстания, 146, в том числе проектные работы (в том числе кредиторская задолжность за 2024 год – 224 942 рубля)</t>
  </si>
  <si>
    <t>Реконструкция картодрома, расположенного по адресу : г. Григориополь, ул. Васканова, б/н (в том числе кредиторская задолженность за 2024 год – 3 072 494 рубля)</t>
  </si>
  <si>
    <t>Капитальный ремонт СВА с. Протягайловка ГУ "Бендерский центр амбулаторно-поликлинической помощи", расположенной по адресу: с. Протягайловка, пер. Первомайский, 6 (в том числе кредиторская задолжность за 2024 год – 394 456 рублей)</t>
  </si>
  <si>
    <t>Капитальный ремонт мягкой кровли корпуса отделения химиотерапии   ГУ «Республиканская клиническая больница», расположенного по адресу: г. Тирасполь, ул. Мира, 33 (в том числе кредиторская задолжность за 2024 год – 47 438 рублей)</t>
  </si>
  <si>
    <t>Капитальный ремонт городского стадиона, расположенного по адресу: г. Днестровск, ул. Строителей</t>
  </si>
  <si>
    <t>Капитальный ремонт учебного корпуса № 11 (экономический факультет) ГОУ "ПГУ им. Т. Г. Шевченко", расположенного по адресу: г. Тирасполь,  бульвар Гагарина, 2</t>
  </si>
  <si>
    <t>Экспертиза проектно-сметной документации  по строительству зданий и сооружений (в том числе кредиторская задолженность за 2024 год – 675 рублей)</t>
  </si>
  <si>
    <t xml:space="preserve">Государственная служба по культуре и историческому наследию   Приднестровской Молдавской Республики </t>
  </si>
  <si>
    <t>Реконструкция 1-го, 3-го и 4-го этажей кардиологического корпуса, лит. С, ГУ "Республиканская клиническая больница", расположенного по адресу: г. Тирасполь, ул. Мира, 33 (с заменой лифта и устройством шатровой кровли), в том числе проектные работы</t>
  </si>
  <si>
    <t>отклонение</t>
  </si>
  <si>
    <r>
      <rPr>
        <sz val="12"/>
        <rFont val="Times New Roman"/>
        <family val="1"/>
        <charset val="204"/>
      </rPr>
      <t>Создание</t>
    </r>
    <r>
      <rPr>
        <sz val="12"/>
        <color rgb="FFFF0000"/>
        <rFont val="Times New Roman"/>
        <family val="1"/>
        <charset val="204"/>
      </rPr>
      <t xml:space="preserve"> Историко-краеведческого музея Приднестровья </t>
    </r>
    <r>
      <rPr>
        <sz val="12"/>
        <rFont val="Times New Roman"/>
        <family val="1"/>
        <charset val="204"/>
      </rPr>
      <t xml:space="preserve">(3-й этап), </t>
    </r>
    <r>
      <rPr>
        <sz val="12"/>
        <color rgb="FFFF0000"/>
        <rFont val="Times New Roman"/>
        <family val="1"/>
        <charset val="204"/>
      </rPr>
      <t>расположенного по адресу: г. Тирасполь, ул. Покровская 40,42,44,46, ул. Федько,28 "Б",</t>
    </r>
    <r>
      <rPr>
        <sz val="12"/>
        <rFont val="Times New Roman"/>
        <family val="1"/>
        <charset val="204"/>
      </rPr>
      <t xml:space="preserve"> в том числе проектные работы</t>
    </r>
  </si>
  <si>
    <r>
      <t xml:space="preserve">Капитальный ремонт скульптурной композиции, капитальный ремонт стен, благоустройство территории, установка памятных плит, устройство ограждения Мемориала жертвам фашизма, г. Дубоссары, ул. Зои   Космодемьянской, 22а, </t>
    </r>
    <r>
      <rPr>
        <sz val="12"/>
        <color rgb="FFFF0000"/>
        <rFont val="Times New Roman"/>
        <family val="1"/>
        <charset val="204"/>
      </rPr>
      <t>в том числе проектные работы</t>
    </r>
  </si>
  <si>
    <t xml:space="preserve"> "Основные характеристики, источники формирования и направления расходования средств Фонда капитальных вложений Приднестровской Молдавской Республики на 2025 год"</t>
  </si>
  <si>
    <t>Сравнительная таблица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</si>
</sst>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_-;\-* #,##0.00_-;_-* &quot;-&quot;??_-;_-@_-"/>
    <numFmt numFmtId="165" formatCode="_-* #,##0.00\ _L_-;\-* #,##0.00\ _L_-;_-* &quot;-&quot;??\ _L_-;_-@_-"/>
  </numFmts>
  <fonts count="11"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sz val="10"/>
      <name val="Arial"/>
      <family val="2"/>
      <charset val="204"/>
    </font>
    <font>
      <sz val="10"/>
      <name val="Arial Cyr"/>
      <charset val="204"/>
    </font>
    <font>
      <sz val="12"/>
      <name val="Times New Roman"/>
      <family val="1"/>
      <charset val="204"/>
    </font>
    <font>
      <b/>
      <sz val="12"/>
      <name val="Times New Roman"/>
      <family val="1"/>
      <charset val="204"/>
    </font>
    <font>
      <b/>
      <u/>
      <sz val="12"/>
      <name val="Times New Roman"/>
      <family val="1"/>
      <charset val="204"/>
    </font>
    <font>
      <sz val="12"/>
      <color rgb="FF00B0F0"/>
      <name val="Times New Roman"/>
      <family val="1"/>
      <charset val="204"/>
    </font>
    <font>
      <sz val="12"/>
      <color rgb="FFFF0000"/>
      <name val="Times New Roman"/>
      <family val="1"/>
      <charset val="204"/>
    </font>
    <font>
      <b/>
      <sz val="12"/>
      <color rgb="FFFF0000"/>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4" fillId="0" borderId="0"/>
  </cellStyleXfs>
  <cellXfs count="73">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3" fontId="5" fillId="0" borderId="0" xfId="20" applyNumberFormat="1" applyFont="1" applyAlignment="1">
      <alignment horizontal="right" vertical="center"/>
    </xf>
    <xf numFmtId="3" fontId="5" fillId="0" borderId="0" xfId="0" applyNumberFormat="1" applyFont="1" applyAlignment="1">
      <alignment horizontal="right" vertical="center"/>
    </xf>
    <xf numFmtId="3" fontId="5" fillId="0" borderId="0" xfId="0" applyNumberFormat="1"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lignment horizontal="right"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1" xfId="0" applyFont="1" applyBorder="1" applyAlignment="1">
      <alignment vertical="center"/>
    </xf>
    <xf numFmtId="3" fontId="6"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3" fontId="5"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Border="1" applyAlignment="1">
      <alignment horizontal="center" vertical="center"/>
    </xf>
    <xf numFmtId="0" fontId="5" fillId="0" borderId="0" xfId="0" applyFont="1" applyAlignment="1">
      <alignment horizontal="left" vertical="center" wrapText="1"/>
    </xf>
    <xf numFmtId="3" fontId="5" fillId="0" borderId="1" xfId="0" applyNumberFormat="1" applyFont="1" applyBorder="1" applyAlignment="1">
      <alignment horizontal="right" vertical="center"/>
    </xf>
    <xf numFmtId="0" fontId="6" fillId="0" borderId="1" xfId="0" applyFont="1" applyBorder="1" applyAlignment="1">
      <alignment vertical="center" wrapText="1"/>
    </xf>
    <xf numFmtId="3" fontId="6" fillId="0" borderId="1" xfId="0" applyNumberFormat="1" applyFont="1" applyBorder="1" applyAlignment="1">
      <alignment horizontal="right" vertical="center"/>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right" vertical="center" wrapText="1"/>
    </xf>
    <xf numFmtId="3" fontId="6" fillId="0" borderId="0" xfId="0" applyNumberFormat="1" applyFont="1" applyAlignment="1">
      <alignment horizontal="righ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0" xfId="0" applyFont="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vertical="center" wrapText="1"/>
    </xf>
    <xf numFmtId="3" fontId="9" fillId="0" borderId="1" xfId="0" applyNumberFormat="1" applyFont="1" applyBorder="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3" fontId="10" fillId="0" borderId="1" xfId="0" applyNumberFormat="1" applyFont="1" applyBorder="1" applyAlignment="1">
      <alignment horizontal="right" vertical="center" wrapText="1"/>
    </xf>
    <xf numFmtId="3" fontId="9" fillId="0" borderId="1" xfId="0" applyNumberFormat="1" applyFont="1" applyBorder="1" applyAlignment="1">
      <alignment horizontal="righ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3" fontId="6" fillId="0" borderId="1" xfId="0" applyNumberFormat="1" applyFont="1" applyFill="1" applyBorder="1" applyAlignment="1">
      <alignment horizontal="right" vertical="center"/>
    </xf>
    <xf numFmtId="3" fontId="5" fillId="0" borderId="1" xfId="0" applyNumberFormat="1" applyFont="1" applyFill="1" applyBorder="1" applyAlignment="1">
      <alignment horizontal="right" vertical="center"/>
    </xf>
    <xf numFmtId="3" fontId="6" fillId="0" borderId="1" xfId="0" applyNumberFormat="1" applyFont="1" applyFill="1" applyBorder="1" applyAlignment="1">
      <alignment horizontal="righ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3" fontId="5"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3" fontId="9" fillId="0" borderId="1" xfId="0" applyNumberFormat="1" applyFont="1" applyFill="1" applyBorder="1" applyAlignment="1">
      <alignment horizontal="right" vertical="center"/>
    </xf>
    <xf numFmtId="3" fontId="9" fillId="0" borderId="0" xfId="20" applyNumberFormat="1" applyFont="1" applyAlignment="1">
      <alignment horizontal="right" vertical="center"/>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0" xfId="0" applyFont="1" applyAlignment="1">
      <alignment horizontal="center" vertical="center" wrapText="1"/>
    </xf>
    <xf numFmtId="0" fontId="7" fillId="0" borderId="1" xfId="0" applyFont="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7" fillId="0" borderId="1" xfId="0" applyFont="1" applyFill="1" applyBorder="1" applyAlignment="1">
      <alignment horizontal="center" vertical="center" wrapText="1"/>
    </xf>
  </cellXfs>
  <cellStyles count="21">
    <cellStyle name="Обычный" xfId="0" builtinId="0"/>
    <cellStyle name="Обычный 2" xfId="1"/>
    <cellStyle name="Обычный 2 3" xfId="20"/>
    <cellStyle name="Обычный 3" xfId="18"/>
    <cellStyle name="Обычный 4" xfId="17"/>
    <cellStyle name="Финансовый 2" xfId="2"/>
    <cellStyle name="Финансовый 2 2" xfId="7"/>
    <cellStyle name="Финансовый 2 3" xfId="5"/>
    <cellStyle name="Финансовый 2 3 2" xfId="9"/>
    <cellStyle name="Финансовый 2 3 3" xfId="11"/>
    <cellStyle name="Финансовый 2 3 4" xfId="14"/>
    <cellStyle name="Финансовый 2 3 5" xfId="16"/>
    <cellStyle name="Финансовый 2 4" xfId="4"/>
    <cellStyle name="Финансовый 2 5" xfId="8"/>
    <cellStyle name="Финансовый 2 6" xfId="10"/>
    <cellStyle name="Финансовый 2 7" xfId="13"/>
    <cellStyle name="Финансовый 2 8" xfId="15"/>
    <cellStyle name="Финансовый 3" xfId="3"/>
    <cellStyle name="Финансовый 4" xfId="6"/>
    <cellStyle name="Финансовый 5" xfId="12"/>
    <cellStyle name="Финансовый 6" xfId="19"/>
  </cellStyles>
  <dxfs count="0"/>
  <tableStyles count="0" defaultTableStyle="TableStyleMedium2" defaultPivotStyle="PivotStyleLight16"/>
  <colors>
    <mruColors>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E178"/>
  <sheetViews>
    <sheetView tabSelected="1" zoomScale="80" zoomScaleNormal="80" zoomScaleSheetLayoutView="80" workbookViewId="0">
      <pane xSplit="1" ySplit="13" topLeftCell="B134" activePane="bottomRight" state="frozen"/>
      <selection pane="topRight" activeCell="C1" sqref="C1"/>
      <selection pane="bottomLeft" activeCell="A8" sqref="A8"/>
      <selection pane="bottomRight" activeCell="E13" sqref="E13"/>
    </sheetView>
  </sheetViews>
  <sheetFormatPr defaultColWidth="8.6640625" defaultRowHeight="15.6" x14ac:dyDescent="0.3"/>
  <cols>
    <col min="1" max="1" width="5.88671875" style="1" customWidth="1"/>
    <col min="2" max="2" width="77" style="19" customWidth="1"/>
    <col min="3" max="3" width="14.6640625" style="5" customWidth="1"/>
    <col min="4" max="4" width="5.88671875" style="1" customWidth="1"/>
    <col min="5" max="5" width="77" style="19" customWidth="1"/>
    <col min="6" max="7" width="14.6640625" style="5" customWidth="1"/>
    <col min="8" max="16384" width="8.6640625" style="2"/>
  </cols>
  <sheetData>
    <row r="1" spans="1:7" x14ac:dyDescent="0.3">
      <c r="B1" s="2"/>
      <c r="C1" s="50"/>
      <c r="E1" s="2"/>
      <c r="F1" s="3"/>
      <c r="G1" s="3"/>
    </row>
    <row r="2" spans="1:7" x14ac:dyDescent="0.3">
      <c r="B2" s="2"/>
      <c r="C2" s="50"/>
      <c r="E2" s="2"/>
      <c r="F2" s="3"/>
      <c r="G2" s="3"/>
    </row>
    <row r="3" spans="1:7" x14ac:dyDescent="0.3">
      <c r="B3" s="2"/>
      <c r="C3" s="50"/>
      <c r="E3" s="2"/>
      <c r="F3" s="50"/>
      <c r="G3" s="3"/>
    </row>
    <row r="4" spans="1:7" x14ac:dyDescent="0.3">
      <c r="B4" s="2"/>
      <c r="C4" s="3"/>
      <c r="E4" s="2"/>
      <c r="F4" s="3"/>
      <c r="G4" s="3"/>
    </row>
    <row r="5" spans="1:7" x14ac:dyDescent="0.3">
      <c r="B5" s="2"/>
      <c r="C5" s="50"/>
      <c r="E5" s="2"/>
      <c r="F5" s="50"/>
      <c r="G5" s="3"/>
    </row>
    <row r="7" spans="1:7" x14ac:dyDescent="0.3">
      <c r="B7" s="1"/>
      <c r="C7" s="4" t="s">
        <v>97</v>
      </c>
      <c r="E7" s="1"/>
      <c r="F7" s="4" t="s">
        <v>97</v>
      </c>
      <c r="G7" s="4"/>
    </row>
    <row r="8" spans="1:7" x14ac:dyDescent="0.3">
      <c r="B8" s="1"/>
      <c r="C8" s="4" t="s">
        <v>27</v>
      </c>
      <c r="E8" s="1"/>
      <c r="F8" s="4" t="s">
        <v>27</v>
      </c>
      <c r="G8" s="4"/>
    </row>
    <row r="9" spans="1:7" x14ac:dyDescent="0.3">
      <c r="B9" s="1"/>
      <c r="C9" s="4" t="s">
        <v>28</v>
      </c>
      <c r="E9" s="1"/>
      <c r="F9" s="4" t="s">
        <v>28</v>
      </c>
      <c r="G9" s="4"/>
    </row>
    <row r="10" spans="1:7" x14ac:dyDescent="0.3">
      <c r="B10" s="51" t="s">
        <v>151</v>
      </c>
      <c r="E10" s="1"/>
    </row>
    <row r="11" spans="1:7" x14ac:dyDescent="0.3">
      <c r="A11" s="61" t="s">
        <v>25</v>
      </c>
      <c r="B11" s="61"/>
      <c r="C11" s="61"/>
      <c r="D11" s="61" t="s">
        <v>150</v>
      </c>
      <c r="E11" s="61"/>
      <c r="F11" s="61"/>
      <c r="G11" s="2"/>
    </row>
    <row r="12" spans="1:7" x14ac:dyDescent="0.3">
      <c r="A12" s="6"/>
      <c r="B12" s="6"/>
      <c r="C12" s="7"/>
      <c r="D12" s="30"/>
      <c r="E12" s="30"/>
      <c r="F12" s="7"/>
      <c r="G12" s="7"/>
    </row>
    <row r="13" spans="1:7" ht="31.2" x14ac:dyDescent="0.3">
      <c r="A13" s="8" t="s">
        <v>2</v>
      </c>
      <c r="B13" s="8" t="s">
        <v>3</v>
      </c>
      <c r="C13" s="9" t="s">
        <v>5</v>
      </c>
      <c r="D13" s="28" t="s">
        <v>2</v>
      </c>
      <c r="E13" s="28" t="s">
        <v>3</v>
      </c>
      <c r="F13" s="9" t="s">
        <v>5</v>
      </c>
      <c r="G13" s="9" t="s">
        <v>147</v>
      </c>
    </row>
    <row r="14" spans="1:7" x14ac:dyDescent="0.3">
      <c r="A14" s="8" t="s">
        <v>29</v>
      </c>
      <c r="B14" s="10" t="s">
        <v>99</v>
      </c>
      <c r="C14" s="11">
        <f>SUM(C15:C16)</f>
        <v>59254602</v>
      </c>
      <c r="D14" s="28" t="s">
        <v>29</v>
      </c>
      <c r="E14" s="10" t="s">
        <v>99</v>
      </c>
      <c r="F14" s="11">
        <f>SUM(F15:F16)</f>
        <v>59254602</v>
      </c>
      <c r="G14" s="11"/>
    </row>
    <row r="15" spans="1:7" x14ac:dyDescent="0.3">
      <c r="A15" s="12" t="s">
        <v>89</v>
      </c>
      <c r="B15" s="13" t="s">
        <v>87</v>
      </c>
      <c r="C15" s="14">
        <v>58124598</v>
      </c>
      <c r="D15" s="31" t="s">
        <v>89</v>
      </c>
      <c r="E15" s="13" t="s">
        <v>87</v>
      </c>
      <c r="F15" s="14">
        <v>58124598</v>
      </c>
      <c r="G15" s="14"/>
    </row>
    <row r="16" spans="1:7" x14ac:dyDescent="0.3">
      <c r="A16" s="12" t="s">
        <v>92</v>
      </c>
      <c r="B16" s="13" t="s">
        <v>88</v>
      </c>
      <c r="C16" s="14">
        <v>1130004</v>
      </c>
      <c r="D16" s="31" t="s">
        <v>92</v>
      </c>
      <c r="E16" s="13" t="s">
        <v>88</v>
      </c>
      <c r="F16" s="14">
        <v>1130004</v>
      </c>
      <c r="G16" s="14"/>
    </row>
    <row r="17" spans="1:161" x14ac:dyDescent="0.3">
      <c r="A17" s="8"/>
      <c r="B17" s="8"/>
      <c r="C17" s="11"/>
      <c r="D17" s="28"/>
      <c r="E17" s="28"/>
      <c r="F17" s="11"/>
      <c r="G17" s="11"/>
    </row>
    <row r="18" spans="1:161" x14ac:dyDescent="0.3">
      <c r="A18" s="8" t="s">
        <v>31</v>
      </c>
      <c r="B18" s="15" t="s">
        <v>30</v>
      </c>
      <c r="C18" s="11">
        <f>C19</f>
        <v>118699644</v>
      </c>
      <c r="D18" s="28" t="s">
        <v>31</v>
      </c>
      <c r="E18" s="15" t="s">
        <v>30</v>
      </c>
      <c r="F18" s="11">
        <f>F19</f>
        <v>118699644</v>
      </c>
      <c r="G18" s="11"/>
    </row>
    <row r="19" spans="1:161" ht="46.8" x14ac:dyDescent="0.3">
      <c r="A19" s="16" t="s">
        <v>91</v>
      </c>
      <c r="B19" s="17" t="s">
        <v>100</v>
      </c>
      <c r="C19" s="14">
        <f>250000000-141300356+10000000</f>
        <v>118699644</v>
      </c>
      <c r="D19" s="16" t="s">
        <v>91</v>
      </c>
      <c r="E19" s="17" t="s">
        <v>100</v>
      </c>
      <c r="F19" s="14">
        <f>250000000-141300356+10000000</f>
        <v>118699644</v>
      </c>
      <c r="G19" s="14"/>
    </row>
    <row r="20" spans="1:161" x14ac:dyDescent="0.3">
      <c r="A20" s="8"/>
      <c r="B20" s="13"/>
      <c r="C20" s="11"/>
      <c r="D20" s="28"/>
      <c r="E20" s="13"/>
      <c r="F20" s="11"/>
      <c r="G20" s="11"/>
    </row>
    <row r="21" spans="1:161" x14ac:dyDescent="0.3">
      <c r="A21" s="8" t="s">
        <v>44</v>
      </c>
      <c r="B21" s="15" t="s">
        <v>32</v>
      </c>
      <c r="C21" s="11">
        <f>C105+C164+C175</f>
        <v>167593521</v>
      </c>
      <c r="D21" s="28" t="s">
        <v>44</v>
      </c>
      <c r="E21" s="15" t="s">
        <v>32</v>
      </c>
      <c r="F21" s="11">
        <f>F105+F164+F175</f>
        <v>167593521</v>
      </c>
      <c r="G21" s="11">
        <f>F21-C21</f>
        <v>0</v>
      </c>
    </row>
    <row r="22" spans="1:161" x14ac:dyDescent="0.3">
      <c r="A22" s="56" t="s">
        <v>4</v>
      </c>
      <c r="B22" s="56"/>
      <c r="C22" s="56"/>
      <c r="D22" s="56" t="s">
        <v>4</v>
      </c>
      <c r="E22" s="56"/>
      <c r="F22" s="56"/>
      <c r="G22" s="2"/>
    </row>
    <row r="23" spans="1:161" x14ac:dyDescent="0.3">
      <c r="A23" s="55" t="s">
        <v>11</v>
      </c>
      <c r="B23" s="55"/>
      <c r="C23" s="55"/>
      <c r="D23" s="55" t="s">
        <v>11</v>
      </c>
      <c r="E23" s="55"/>
      <c r="F23" s="55"/>
      <c r="G23" s="2"/>
    </row>
    <row r="24" spans="1:161" x14ac:dyDescent="0.3">
      <c r="A24" s="12"/>
      <c r="B24" s="18" t="s">
        <v>35</v>
      </c>
      <c r="C24" s="14"/>
      <c r="D24" s="31"/>
      <c r="E24" s="18" t="s">
        <v>35</v>
      </c>
      <c r="F24" s="14"/>
      <c r="G24" s="14"/>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row>
    <row r="25" spans="1:161" x14ac:dyDescent="0.3">
      <c r="A25" s="12" t="s">
        <v>29</v>
      </c>
      <c r="B25" s="13" t="s">
        <v>22</v>
      </c>
      <c r="C25" s="20">
        <f>5800000-3500000</f>
        <v>2300000</v>
      </c>
      <c r="D25" s="31" t="s">
        <v>29</v>
      </c>
      <c r="E25" s="17" t="s">
        <v>22</v>
      </c>
      <c r="F25" s="41">
        <f>5800000-3500000</f>
        <v>2300000</v>
      </c>
      <c r="G25" s="41">
        <f>F25-C25</f>
        <v>0</v>
      </c>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row>
    <row r="26" spans="1:161" ht="31.2" x14ac:dyDescent="0.3">
      <c r="A26" s="12" t="s">
        <v>31</v>
      </c>
      <c r="B26" s="13" t="s">
        <v>101</v>
      </c>
      <c r="C26" s="20">
        <v>1122295</v>
      </c>
      <c r="D26" s="31" t="s">
        <v>31</v>
      </c>
      <c r="E26" s="13" t="s">
        <v>101</v>
      </c>
      <c r="F26" s="20">
        <v>1122295</v>
      </c>
      <c r="G26" s="20">
        <f t="shared" ref="G26:G87" si="0">F26-C26</f>
        <v>0</v>
      </c>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row>
    <row r="27" spans="1:161" x14ac:dyDescent="0.3">
      <c r="A27" s="12" t="s">
        <v>44</v>
      </c>
      <c r="B27" s="13" t="s">
        <v>23</v>
      </c>
      <c r="C27" s="20">
        <v>150000</v>
      </c>
      <c r="D27" s="31" t="s">
        <v>44</v>
      </c>
      <c r="E27" s="13" t="s">
        <v>23</v>
      </c>
      <c r="F27" s="20">
        <v>150000</v>
      </c>
      <c r="G27" s="20">
        <f t="shared" si="0"/>
        <v>0</v>
      </c>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row>
    <row r="28" spans="1:161" ht="46.8" x14ac:dyDescent="0.3">
      <c r="A28" s="12" t="s">
        <v>46</v>
      </c>
      <c r="B28" s="13" t="s">
        <v>144</v>
      </c>
      <c r="C28" s="20">
        <v>28790</v>
      </c>
      <c r="D28" s="31" t="s">
        <v>46</v>
      </c>
      <c r="E28" s="13" t="s">
        <v>144</v>
      </c>
      <c r="F28" s="20">
        <v>28790</v>
      </c>
      <c r="G28" s="20">
        <f t="shared" si="0"/>
        <v>0</v>
      </c>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row>
    <row r="29" spans="1:161" x14ac:dyDescent="0.3">
      <c r="A29" s="12"/>
      <c r="B29" s="21" t="s">
        <v>36</v>
      </c>
      <c r="C29" s="22">
        <f>SUM(C25:C28)</f>
        <v>3601085</v>
      </c>
      <c r="D29" s="31"/>
      <c r="E29" s="21" t="s">
        <v>36</v>
      </c>
      <c r="F29" s="40">
        <f>SUM(F25:F28)</f>
        <v>3601085</v>
      </c>
      <c r="G29" s="41">
        <f t="shared" si="0"/>
        <v>0</v>
      </c>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row>
    <row r="30" spans="1:161" x14ac:dyDescent="0.3">
      <c r="A30" s="12"/>
      <c r="B30" s="15" t="s">
        <v>10</v>
      </c>
      <c r="C30" s="11">
        <f>SUM(C29)</f>
        <v>3601085</v>
      </c>
      <c r="D30" s="31"/>
      <c r="E30" s="15" t="s">
        <v>10</v>
      </c>
      <c r="F30" s="42">
        <f>SUM(F29)</f>
        <v>3601085</v>
      </c>
      <c r="G30" s="41">
        <f t="shared" si="0"/>
        <v>0</v>
      </c>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row>
    <row r="31" spans="1:161" x14ac:dyDescent="0.3">
      <c r="A31" s="62" t="s">
        <v>7</v>
      </c>
      <c r="B31" s="62"/>
      <c r="C31" s="62"/>
      <c r="D31" s="62" t="s">
        <v>7</v>
      </c>
      <c r="E31" s="62"/>
      <c r="F31" s="62"/>
      <c r="G31" s="20">
        <f t="shared" si="0"/>
        <v>0</v>
      </c>
    </row>
    <row r="32" spans="1:161" x14ac:dyDescent="0.3">
      <c r="A32" s="66" t="s">
        <v>37</v>
      </c>
      <c r="B32" s="67"/>
      <c r="C32" s="68"/>
      <c r="D32" s="66" t="s">
        <v>37</v>
      </c>
      <c r="E32" s="67"/>
      <c r="F32" s="68"/>
      <c r="G32" s="20">
        <f t="shared" si="0"/>
        <v>0</v>
      </c>
    </row>
    <row r="33" spans="1:7" ht="78" x14ac:dyDescent="0.3">
      <c r="A33" s="12" t="s">
        <v>29</v>
      </c>
      <c r="B33" s="13" t="s">
        <v>102</v>
      </c>
      <c r="C33" s="20">
        <v>6500000</v>
      </c>
      <c r="D33" s="34" t="s">
        <v>29</v>
      </c>
      <c r="E33" s="35" t="s">
        <v>102</v>
      </c>
      <c r="F33" s="33">
        <f>6500000-3300000-2291000</f>
        <v>909000</v>
      </c>
      <c r="G33" s="49">
        <f t="shared" si="0"/>
        <v>-5591000</v>
      </c>
    </row>
    <row r="34" spans="1:7" ht="78" x14ac:dyDescent="0.3">
      <c r="A34" s="23" t="s">
        <v>31</v>
      </c>
      <c r="B34" s="13" t="s">
        <v>26</v>
      </c>
      <c r="C34" s="20">
        <v>6000000</v>
      </c>
      <c r="D34" s="23" t="s">
        <v>31</v>
      </c>
      <c r="E34" s="13" t="s">
        <v>26</v>
      </c>
      <c r="F34" s="20">
        <v>6000000</v>
      </c>
      <c r="G34" s="20">
        <f t="shared" si="0"/>
        <v>0</v>
      </c>
    </row>
    <row r="35" spans="1:7" ht="62.4" x14ac:dyDescent="0.3">
      <c r="A35" s="12" t="s">
        <v>44</v>
      </c>
      <c r="B35" s="13" t="s">
        <v>146</v>
      </c>
      <c r="C35" s="20">
        <v>8500000</v>
      </c>
      <c r="D35" s="31" t="s">
        <v>44</v>
      </c>
      <c r="E35" s="13" t="s">
        <v>146</v>
      </c>
      <c r="F35" s="20">
        <v>8500000</v>
      </c>
      <c r="G35" s="20">
        <f t="shared" si="0"/>
        <v>0</v>
      </c>
    </row>
    <row r="36" spans="1:7" ht="62.4" x14ac:dyDescent="0.3">
      <c r="A36" s="12" t="s">
        <v>46</v>
      </c>
      <c r="B36" s="13" t="s">
        <v>50</v>
      </c>
      <c r="C36" s="20">
        <f>744966+6500000</f>
        <v>7244966</v>
      </c>
      <c r="D36" s="31" t="s">
        <v>46</v>
      </c>
      <c r="E36" s="13" t="s">
        <v>50</v>
      </c>
      <c r="F36" s="20">
        <f>744966+6500000</f>
        <v>7244966</v>
      </c>
      <c r="G36" s="20">
        <f t="shared" si="0"/>
        <v>0</v>
      </c>
    </row>
    <row r="37" spans="1:7" ht="78" x14ac:dyDescent="0.3">
      <c r="A37" s="12" t="s">
        <v>43</v>
      </c>
      <c r="B37" s="13" t="s">
        <v>51</v>
      </c>
      <c r="C37" s="20">
        <v>47439</v>
      </c>
      <c r="D37" s="31" t="s">
        <v>43</v>
      </c>
      <c r="E37" s="13" t="s">
        <v>51</v>
      </c>
      <c r="F37" s="20">
        <v>47439</v>
      </c>
      <c r="G37" s="20">
        <f t="shared" si="0"/>
        <v>0</v>
      </c>
    </row>
    <row r="38" spans="1:7" ht="78" x14ac:dyDescent="0.3">
      <c r="A38" s="12" t="s">
        <v>56</v>
      </c>
      <c r="B38" s="13" t="s">
        <v>103</v>
      </c>
      <c r="C38" s="20">
        <v>89110</v>
      </c>
      <c r="D38" s="31" t="s">
        <v>56</v>
      </c>
      <c r="E38" s="13" t="s">
        <v>103</v>
      </c>
      <c r="F38" s="20">
        <v>89110</v>
      </c>
      <c r="G38" s="20">
        <f t="shared" si="0"/>
        <v>0</v>
      </c>
    </row>
    <row r="39" spans="1:7" ht="46.8" x14ac:dyDescent="0.3">
      <c r="A39" s="12" t="s">
        <v>57</v>
      </c>
      <c r="B39" s="13" t="s">
        <v>52</v>
      </c>
      <c r="C39" s="20">
        <f>2008791+3500000</f>
        <v>5508791</v>
      </c>
      <c r="D39" s="43" t="s">
        <v>57</v>
      </c>
      <c r="E39" s="17" t="s">
        <v>52</v>
      </c>
      <c r="F39" s="41">
        <f>2008791+3500000</f>
        <v>5508791</v>
      </c>
      <c r="G39" s="41">
        <f t="shared" si="0"/>
        <v>0</v>
      </c>
    </row>
    <row r="40" spans="1:7" ht="46.8" x14ac:dyDescent="0.3">
      <c r="A40" s="12" t="s">
        <v>58</v>
      </c>
      <c r="B40" s="13" t="s">
        <v>53</v>
      </c>
      <c r="C40" s="20">
        <f>1121928+3500000</f>
        <v>4621928</v>
      </c>
      <c r="D40" s="43" t="s">
        <v>58</v>
      </c>
      <c r="E40" s="17" t="s">
        <v>53</v>
      </c>
      <c r="F40" s="41">
        <f>1121928+3500000</f>
        <v>4621928</v>
      </c>
      <c r="G40" s="41">
        <f t="shared" si="0"/>
        <v>0</v>
      </c>
    </row>
    <row r="41" spans="1:7" ht="46.8" x14ac:dyDescent="0.3">
      <c r="A41" s="12" t="s">
        <v>59</v>
      </c>
      <c r="B41" s="13" t="s">
        <v>54</v>
      </c>
      <c r="C41" s="20">
        <v>57031</v>
      </c>
      <c r="D41" s="43" t="s">
        <v>59</v>
      </c>
      <c r="E41" s="17" t="s">
        <v>54</v>
      </c>
      <c r="F41" s="41">
        <v>57031</v>
      </c>
      <c r="G41" s="41">
        <f t="shared" si="0"/>
        <v>0</v>
      </c>
    </row>
    <row r="42" spans="1:7" ht="78" x14ac:dyDescent="0.3">
      <c r="A42" s="12" t="s">
        <v>60</v>
      </c>
      <c r="B42" s="13" t="s">
        <v>104</v>
      </c>
      <c r="C42" s="20">
        <v>2366546</v>
      </c>
      <c r="D42" s="43" t="s">
        <v>60</v>
      </c>
      <c r="E42" s="17" t="s">
        <v>104</v>
      </c>
      <c r="F42" s="49">
        <f>2366546+2291000</f>
        <v>4657546</v>
      </c>
      <c r="G42" s="49">
        <f t="shared" si="0"/>
        <v>2291000</v>
      </c>
    </row>
    <row r="43" spans="1:7" ht="62.4" x14ac:dyDescent="0.3">
      <c r="A43" s="12" t="s">
        <v>61</v>
      </c>
      <c r="B43" s="13" t="s">
        <v>105</v>
      </c>
      <c r="C43" s="20">
        <v>1106661</v>
      </c>
      <c r="D43" s="43" t="s">
        <v>61</v>
      </c>
      <c r="E43" s="17" t="s">
        <v>105</v>
      </c>
      <c r="F43" s="41">
        <f>1106661</f>
        <v>1106661</v>
      </c>
      <c r="G43" s="41">
        <f t="shared" si="0"/>
        <v>0</v>
      </c>
    </row>
    <row r="44" spans="1:7" ht="46.8" x14ac:dyDescent="0.3">
      <c r="A44" s="12" t="s">
        <v>62</v>
      </c>
      <c r="B44" s="13" t="s">
        <v>55</v>
      </c>
      <c r="C44" s="20">
        <v>7676</v>
      </c>
      <c r="D44" s="43" t="s">
        <v>62</v>
      </c>
      <c r="E44" s="17" t="s">
        <v>55</v>
      </c>
      <c r="F44" s="41">
        <v>7676</v>
      </c>
      <c r="G44" s="41">
        <f t="shared" si="0"/>
        <v>0</v>
      </c>
    </row>
    <row r="45" spans="1:7" ht="62.4" x14ac:dyDescent="0.3">
      <c r="A45" s="12" t="s">
        <v>63</v>
      </c>
      <c r="B45" s="13" t="s">
        <v>106</v>
      </c>
      <c r="C45" s="20">
        <v>771667</v>
      </c>
      <c r="D45" s="39" t="s">
        <v>63</v>
      </c>
      <c r="E45" s="13" t="s">
        <v>106</v>
      </c>
      <c r="F45" s="20">
        <v>771667</v>
      </c>
      <c r="G45" s="41">
        <f t="shared" si="0"/>
        <v>0</v>
      </c>
    </row>
    <row r="46" spans="1:7" x14ac:dyDescent="0.3">
      <c r="A46" s="24"/>
      <c r="B46" s="15" t="s">
        <v>24</v>
      </c>
      <c r="C46" s="11">
        <f>SUM(C33:C45)</f>
        <v>42821815</v>
      </c>
      <c r="D46" s="29"/>
      <c r="E46" s="15" t="s">
        <v>24</v>
      </c>
      <c r="F46" s="36">
        <f>SUM(F33:F45)</f>
        <v>39521815</v>
      </c>
      <c r="G46" s="33">
        <f t="shared" si="0"/>
        <v>-3300000</v>
      </c>
    </row>
    <row r="47" spans="1:7" x14ac:dyDescent="0.3">
      <c r="A47" s="66" t="s">
        <v>17</v>
      </c>
      <c r="B47" s="67"/>
      <c r="C47" s="68"/>
      <c r="D47" s="66" t="s">
        <v>17</v>
      </c>
      <c r="E47" s="67"/>
      <c r="F47" s="68"/>
      <c r="G47" s="20">
        <f t="shared" si="0"/>
        <v>0</v>
      </c>
    </row>
    <row r="48" spans="1:7" ht="46.8" x14ac:dyDescent="0.3">
      <c r="A48" s="12" t="s">
        <v>29</v>
      </c>
      <c r="B48" s="13" t="s">
        <v>98</v>
      </c>
      <c r="C48" s="14">
        <v>2640143</v>
      </c>
      <c r="D48" s="39" t="s">
        <v>29</v>
      </c>
      <c r="E48" s="13" t="s">
        <v>98</v>
      </c>
      <c r="F48" s="14">
        <v>2640143</v>
      </c>
      <c r="G48" s="41">
        <f t="shared" si="0"/>
        <v>0</v>
      </c>
    </row>
    <row r="49" spans="1:7" ht="46.8" x14ac:dyDescent="0.3">
      <c r="A49" s="12" t="s">
        <v>31</v>
      </c>
      <c r="B49" s="13" t="s">
        <v>93</v>
      </c>
      <c r="C49" s="14">
        <v>961736</v>
      </c>
      <c r="D49" s="39" t="s">
        <v>31</v>
      </c>
      <c r="E49" s="13" t="s">
        <v>93</v>
      </c>
      <c r="F49" s="14">
        <v>961736</v>
      </c>
      <c r="G49" s="41">
        <f t="shared" si="0"/>
        <v>0</v>
      </c>
    </row>
    <row r="50" spans="1:7" ht="46.8" x14ac:dyDescent="0.3">
      <c r="A50" s="12" t="s">
        <v>44</v>
      </c>
      <c r="B50" s="13" t="s">
        <v>45</v>
      </c>
      <c r="C50" s="14">
        <v>87828</v>
      </c>
      <c r="D50" s="39" t="s">
        <v>44</v>
      </c>
      <c r="E50" s="13" t="s">
        <v>45</v>
      </c>
      <c r="F50" s="14">
        <v>87828</v>
      </c>
      <c r="G50" s="41">
        <f t="shared" si="0"/>
        <v>0</v>
      </c>
    </row>
    <row r="51" spans="1:7" x14ac:dyDescent="0.3">
      <c r="A51" s="39"/>
      <c r="B51" s="21" t="s">
        <v>36</v>
      </c>
      <c r="C51" s="11">
        <f>SUM(C48:C50)</f>
        <v>3689707</v>
      </c>
      <c r="D51" s="39"/>
      <c r="E51" s="21" t="s">
        <v>36</v>
      </c>
      <c r="F51" s="11">
        <f>SUM(F48:F50)</f>
        <v>3689707</v>
      </c>
      <c r="G51" s="20">
        <f t="shared" si="0"/>
        <v>0</v>
      </c>
    </row>
    <row r="52" spans="1:7" x14ac:dyDescent="0.3">
      <c r="A52" s="12"/>
      <c r="B52" s="8" t="s">
        <v>38</v>
      </c>
      <c r="C52" s="14"/>
      <c r="D52" s="31"/>
      <c r="E52" s="28" t="s">
        <v>38</v>
      </c>
      <c r="F52" s="14"/>
      <c r="G52" s="20">
        <f t="shared" si="0"/>
        <v>0</v>
      </c>
    </row>
    <row r="53" spans="1:7" ht="46.8" x14ac:dyDescent="0.3">
      <c r="A53" s="12" t="s">
        <v>29</v>
      </c>
      <c r="B53" s="25" t="s">
        <v>39</v>
      </c>
      <c r="C53" s="20">
        <f>17000000+6606842</f>
        <v>23606842</v>
      </c>
      <c r="D53" s="31" t="s">
        <v>29</v>
      </c>
      <c r="E53" s="32" t="s">
        <v>148</v>
      </c>
      <c r="F53" s="20">
        <f>17000000+6606842</f>
        <v>23606842</v>
      </c>
      <c r="G53" s="20">
        <f t="shared" si="0"/>
        <v>0</v>
      </c>
    </row>
    <row r="54" spans="1:7" ht="62.4" x14ac:dyDescent="0.3">
      <c r="A54" s="12" t="s">
        <v>31</v>
      </c>
      <c r="B54" s="25" t="s">
        <v>126</v>
      </c>
      <c r="C54" s="20">
        <v>1765429</v>
      </c>
      <c r="D54" s="31" t="s">
        <v>31</v>
      </c>
      <c r="E54" s="25" t="s">
        <v>126</v>
      </c>
      <c r="F54" s="20">
        <v>1765429</v>
      </c>
      <c r="G54" s="20">
        <f t="shared" si="0"/>
        <v>0</v>
      </c>
    </row>
    <row r="55" spans="1:7" x14ac:dyDescent="0.3">
      <c r="A55" s="24"/>
      <c r="B55" s="15" t="s">
        <v>24</v>
      </c>
      <c r="C55" s="11">
        <f>SUM(C53:C54)</f>
        <v>25372271</v>
      </c>
      <c r="D55" s="29"/>
      <c r="E55" s="15" t="s">
        <v>24</v>
      </c>
      <c r="F55" s="11">
        <f>SUM(F53:F54)</f>
        <v>25372271</v>
      </c>
      <c r="G55" s="20">
        <f t="shared" si="0"/>
        <v>0</v>
      </c>
    </row>
    <row r="56" spans="1:7" x14ac:dyDescent="0.3">
      <c r="A56" s="24"/>
      <c r="B56" s="8" t="s">
        <v>64</v>
      </c>
      <c r="C56" s="11"/>
      <c r="D56" s="29"/>
      <c r="E56" s="28" t="s">
        <v>64</v>
      </c>
      <c r="F56" s="11"/>
      <c r="G56" s="20">
        <f t="shared" si="0"/>
        <v>0</v>
      </c>
    </row>
    <row r="57" spans="1:7" ht="46.8" x14ac:dyDescent="0.3">
      <c r="A57" s="12" t="s">
        <v>29</v>
      </c>
      <c r="B57" s="25" t="s">
        <v>107</v>
      </c>
      <c r="C57" s="20">
        <v>1745</v>
      </c>
      <c r="D57" s="31" t="s">
        <v>29</v>
      </c>
      <c r="E57" s="25" t="s">
        <v>107</v>
      </c>
      <c r="F57" s="20">
        <v>1745</v>
      </c>
      <c r="G57" s="20">
        <f t="shared" si="0"/>
        <v>0</v>
      </c>
    </row>
    <row r="58" spans="1:7" x14ac:dyDescent="0.3">
      <c r="A58" s="24"/>
      <c r="B58" s="15" t="s">
        <v>36</v>
      </c>
      <c r="C58" s="11">
        <f>SUM(C57:C57)</f>
        <v>1745</v>
      </c>
      <c r="D58" s="29"/>
      <c r="E58" s="15" t="s">
        <v>36</v>
      </c>
      <c r="F58" s="11">
        <f>SUM(F57:F57)</f>
        <v>1745</v>
      </c>
      <c r="G58" s="20">
        <f t="shared" si="0"/>
        <v>0</v>
      </c>
    </row>
    <row r="59" spans="1:7" x14ac:dyDescent="0.3">
      <c r="A59" s="24"/>
      <c r="B59" s="18" t="s">
        <v>71</v>
      </c>
      <c r="C59" s="11"/>
      <c r="D59" s="29"/>
      <c r="E59" s="18" t="s">
        <v>71</v>
      </c>
      <c r="F59" s="11"/>
      <c r="G59" s="20">
        <f t="shared" si="0"/>
        <v>0</v>
      </c>
    </row>
    <row r="60" spans="1:7" ht="46.8" x14ac:dyDescent="0.3">
      <c r="A60" s="12" t="s">
        <v>29</v>
      </c>
      <c r="B60" s="25" t="s">
        <v>139</v>
      </c>
      <c r="C60" s="20">
        <v>3072494</v>
      </c>
      <c r="D60" s="31" t="s">
        <v>29</v>
      </c>
      <c r="E60" s="25" t="s">
        <v>139</v>
      </c>
      <c r="F60" s="20">
        <v>3072494</v>
      </c>
      <c r="G60" s="20">
        <f t="shared" si="0"/>
        <v>0</v>
      </c>
    </row>
    <row r="61" spans="1:7" ht="46.8" x14ac:dyDescent="0.3">
      <c r="A61" s="12" t="s">
        <v>31</v>
      </c>
      <c r="B61" s="25" t="s">
        <v>108</v>
      </c>
      <c r="C61" s="20">
        <v>203387</v>
      </c>
      <c r="D61" s="31" t="s">
        <v>31</v>
      </c>
      <c r="E61" s="25" t="s">
        <v>108</v>
      </c>
      <c r="F61" s="20">
        <v>203387</v>
      </c>
      <c r="G61" s="20">
        <f t="shared" si="0"/>
        <v>0</v>
      </c>
    </row>
    <row r="62" spans="1:7" x14ac:dyDescent="0.3">
      <c r="A62" s="24"/>
      <c r="B62" s="15" t="s">
        <v>36</v>
      </c>
      <c r="C62" s="11">
        <f>SUM(C60:C61)</f>
        <v>3275881</v>
      </c>
      <c r="D62" s="29"/>
      <c r="E62" s="15" t="s">
        <v>36</v>
      </c>
      <c r="F62" s="11">
        <f>SUM(F60:F61)</f>
        <v>3275881</v>
      </c>
      <c r="G62" s="20">
        <f t="shared" si="0"/>
        <v>0</v>
      </c>
    </row>
    <row r="63" spans="1:7" x14ac:dyDescent="0.3">
      <c r="A63" s="24"/>
      <c r="B63" s="8" t="s">
        <v>109</v>
      </c>
      <c r="C63" s="11"/>
      <c r="D63" s="29"/>
      <c r="E63" s="28" t="s">
        <v>109</v>
      </c>
      <c r="F63" s="11"/>
      <c r="G63" s="20">
        <f t="shared" si="0"/>
        <v>0</v>
      </c>
    </row>
    <row r="64" spans="1:7" ht="46.8" x14ac:dyDescent="0.3">
      <c r="A64" s="12" t="s">
        <v>29</v>
      </c>
      <c r="B64" s="25" t="s">
        <v>77</v>
      </c>
      <c r="C64" s="20">
        <v>4305358</v>
      </c>
      <c r="D64" s="31" t="s">
        <v>29</v>
      </c>
      <c r="E64" s="25" t="s">
        <v>77</v>
      </c>
      <c r="F64" s="20">
        <f>4305358</f>
        <v>4305358</v>
      </c>
      <c r="G64" s="20">
        <f t="shared" si="0"/>
        <v>0</v>
      </c>
    </row>
    <row r="65" spans="1:7" ht="31.2" x14ac:dyDescent="0.3">
      <c r="A65" s="12" t="s">
        <v>31</v>
      </c>
      <c r="B65" s="25" t="s">
        <v>78</v>
      </c>
      <c r="C65" s="20">
        <v>382392</v>
      </c>
      <c r="D65" s="31" t="s">
        <v>31</v>
      </c>
      <c r="E65" s="25" t="s">
        <v>78</v>
      </c>
      <c r="F65" s="20">
        <v>382392</v>
      </c>
      <c r="G65" s="20">
        <f t="shared" si="0"/>
        <v>0</v>
      </c>
    </row>
    <row r="66" spans="1:7" x14ac:dyDescent="0.3">
      <c r="A66" s="38"/>
      <c r="B66" s="15" t="s">
        <v>36</v>
      </c>
      <c r="C66" s="11">
        <f>SUM(C64:C65)</f>
        <v>4687750</v>
      </c>
      <c r="D66" s="38"/>
      <c r="E66" s="15" t="s">
        <v>36</v>
      </c>
      <c r="F66" s="11">
        <f>SUM(F64:F65)</f>
        <v>4687750</v>
      </c>
      <c r="G66" s="20">
        <f t="shared" si="0"/>
        <v>0</v>
      </c>
    </row>
    <row r="67" spans="1:7" x14ac:dyDescent="0.3">
      <c r="A67" s="52" t="s">
        <v>76</v>
      </c>
      <c r="B67" s="53"/>
      <c r="C67" s="54"/>
      <c r="D67" s="52" t="s">
        <v>76</v>
      </c>
      <c r="E67" s="53"/>
      <c r="F67" s="54"/>
      <c r="G67" s="20">
        <f t="shared" si="0"/>
        <v>0</v>
      </c>
    </row>
    <row r="68" spans="1:7" ht="46.8" x14ac:dyDescent="0.3">
      <c r="A68" s="12" t="s">
        <v>29</v>
      </c>
      <c r="B68" s="25" t="s">
        <v>110</v>
      </c>
      <c r="C68" s="20">
        <v>2274256</v>
      </c>
      <c r="D68" s="31" t="s">
        <v>29</v>
      </c>
      <c r="E68" s="25" t="s">
        <v>110</v>
      </c>
      <c r="F68" s="20">
        <v>2274256</v>
      </c>
      <c r="G68" s="20">
        <f t="shared" si="0"/>
        <v>0</v>
      </c>
    </row>
    <row r="69" spans="1:7" x14ac:dyDescent="0.3">
      <c r="A69" s="24"/>
      <c r="B69" s="15" t="s">
        <v>36</v>
      </c>
      <c r="C69" s="11">
        <f>SUM(C68:C68)</f>
        <v>2274256</v>
      </c>
      <c r="D69" s="29"/>
      <c r="E69" s="15" t="s">
        <v>36</v>
      </c>
      <c r="F69" s="11">
        <f>SUM(F68:F68)</f>
        <v>2274256</v>
      </c>
      <c r="G69" s="20">
        <f t="shared" si="0"/>
        <v>0</v>
      </c>
    </row>
    <row r="70" spans="1:7" x14ac:dyDescent="0.3">
      <c r="A70" s="52" t="s">
        <v>81</v>
      </c>
      <c r="B70" s="53"/>
      <c r="C70" s="54"/>
      <c r="D70" s="52" t="s">
        <v>81</v>
      </c>
      <c r="E70" s="53"/>
      <c r="F70" s="54"/>
      <c r="G70" s="20">
        <f t="shared" si="0"/>
        <v>0</v>
      </c>
    </row>
    <row r="71" spans="1:7" ht="31.2" x14ac:dyDescent="0.3">
      <c r="A71" s="12" t="s">
        <v>29</v>
      </c>
      <c r="B71" s="25" t="s">
        <v>111</v>
      </c>
      <c r="C71" s="20">
        <f>18744+50000</f>
        <v>68744</v>
      </c>
      <c r="D71" s="31" t="s">
        <v>29</v>
      </c>
      <c r="E71" s="25" t="s">
        <v>111</v>
      </c>
      <c r="F71" s="20">
        <f>18744+50000</f>
        <v>68744</v>
      </c>
      <c r="G71" s="20">
        <f t="shared" si="0"/>
        <v>0</v>
      </c>
    </row>
    <row r="72" spans="1:7" x14ac:dyDescent="0.3">
      <c r="A72" s="24"/>
      <c r="B72" s="15" t="s">
        <v>36</v>
      </c>
      <c r="C72" s="11">
        <f>SUM(C71:C71)</f>
        <v>68744</v>
      </c>
      <c r="D72" s="29"/>
      <c r="E72" s="15" t="s">
        <v>36</v>
      </c>
      <c r="F72" s="11">
        <f>SUM(F71:F71)</f>
        <v>68744</v>
      </c>
      <c r="G72" s="20">
        <f t="shared" si="0"/>
        <v>0</v>
      </c>
    </row>
    <row r="73" spans="1:7" x14ac:dyDescent="0.3">
      <c r="A73" s="56" t="s">
        <v>40</v>
      </c>
      <c r="B73" s="56"/>
      <c r="C73" s="56"/>
      <c r="D73" s="56" t="s">
        <v>40</v>
      </c>
      <c r="E73" s="56"/>
      <c r="F73" s="56"/>
      <c r="G73" s="20">
        <f t="shared" si="0"/>
        <v>0</v>
      </c>
    </row>
    <row r="74" spans="1:7" ht="46.8" x14ac:dyDescent="0.3">
      <c r="A74" s="12" t="s">
        <v>96</v>
      </c>
      <c r="B74" s="13" t="s">
        <v>112</v>
      </c>
      <c r="C74" s="14">
        <f>1982235-495558</f>
        <v>1486677</v>
      </c>
      <c r="D74" s="31" t="s">
        <v>96</v>
      </c>
      <c r="E74" s="13" t="s">
        <v>112</v>
      </c>
      <c r="F74" s="14">
        <f>1982235-495558</f>
        <v>1486677</v>
      </c>
      <c r="G74" s="20">
        <f t="shared" si="0"/>
        <v>0</v>
      </c>
    </row>
    <row r="75" spans="1:7" x14ac:dyDescent="0.3">
      <c r="A75" s="12"/>
      <c r="B75" s="15" t="s">
        <v>36</v>
      </c>
      <c r="C75" s="11">
        <f>SUM(C74:C74)</f>
        <v>1486677</v>
      </c>
      <c r="D75" s="31"/>
      <c r="E75" s="15" t="s">
        <v>36</v>
      </c>
      <c r="F75" s="11">
        <f>SUM(F74:F74)</f>
        <v>1486677</v>
      </c>
      <c r="G75" s="20">
        <f t="shared" si="0"/>
        <v>0</v>
      </c>
    </row>
    <row r="76" spans="1:7" x14ac:dyDescent="0.3">
      <c r="A76" s="63" t="s">
        <v>94</v>
      </c>
      <c r="B76" s="64"/>
      <c r="C76" s="65"/>
      <c r="D76" s="63" t="s">
        <v>94</v>
      </c>
      <c r="E76" s="64"/>
      <c r="F76" s="65"/>
      <c r="G76" s="20">
        <f t="shared" si="0"/>
        <v>0</v>
      </c>
    </row>
    <row r="77" spans="1:7" ht="62.4" x14ac:dyDescent="0.3">
      <c r="A77" s="12" t="s">
        <v>29</v>
      </c>
      <c r="B77" s="13" t="s">
        <v>113</v>
      </c>
      <c r="C77" s="14">
        <v>803717</v>
      </c>
      <c r="D77" s="31" t="s">
        <v>29</v>
      </c>
      <c r="E77" s="13" t="s">
        <v>113</v>
      </c>
      <c r="F77" s="14">
        <v>803717</v>
      </c>
      <c r="G77" s="20">
        <f t="shared" si="0"/>
        <v>0</v>
      </c>
    </row>
    <row r="78" spans="1:7" x14ac:dyDescent="0.3">
      <c r="A78" s="12"/>
      <c r="B78" s="15" t="s">
        <v>36</v>
      </c>
      <c r="C78" s="11">
        <f>SUM(C77:C77)</f>
        <v>803717</v>
      </c>
      <c r="D78" s="31"/>
      <c r="E78" s="15" t="s">
        <v>36</v>
      </c>
      <c r="F78" s="11">
        <f>SUM(F77:F77)</f>
        <v>803717</v>
      </c>
      <c r="G78" s="20">
        <f t="shared" si="0"/>
        <v>0</v>
      </c>
    </row>
    <row r="79" spans="1:7" x14ac:dyDescent="0.3">
      <c r="A79" s="12"/>
      <c r="B79" s="15" t="s">
        <v>8</v>
      </c>
      <c r="C79" s="11">
        <f>C78+C75+C72+C69+C66+C62+C58+C55+C51+C46</f>
        <v>84482563</v>
      </c>
      <c r="D79" s="31"/>
      <c r="E79" s="15" t="s">
        <v>8</v>
      </c>
      <c r="F79" s="36">
        <f>F78+F75+F72+F69+F66+F62+F58+F55+F51+F46</f>
        <v>81182563</v>
      </c>
      <c r="G79" s="33">
        <f t="shared" si="0"/>
        <v>-3300000</v>
      </c>
    </row>
    <row r="80" spans="1:7" x14ac:dyDescent="0.3">
      <c r="A80" s="55" t="s">
        <v>9</v>
      </c>
      <c r="B80" s="55"/>
      <c r="C80" s="55"/>
      <c r="D80" s="55" t="s">
        <v>9</v>
      </c>
      <c r="E80" s="55"/>
      <c r="F80" s="55"/>
      <c r="G80" s="20">
        <f t="shared" si="0"/>
        <v>0</v>
      </c>
    </row>
    <row r="81" spans="1:7" x14ac:dyDescent="0.3">
      <c r="A81" s="12"/>
      <c r="B81" s="8" t="s">
        <v>20</v>
      </c>
      <c r="C81" s="22"/>
      <c r="D81" s="31"/>
      <c r="E81" s="28" t="s">
        <v>20</v>
      </c>
      <c r="F81" s="22"/>
      <c r="G81" s="20">
        <f t="shared" si="0"/>
        <v>0</v>
      </c>
    </row>
    <row r="82" spans="1:7" ht="31.2" x14ac:dyDescent="0.3">
      <c r="A82" s="12" t="s">
        <v>29</v>
      </c>
      <c r="B82" s="25" t="s">
        <v>127</v>
      </c>
      <c r="C82" s="20">
        <v>2000000</v>
      </c>
      <c r="D82" s="31" t="s">
        <v>29</v>
      </c>
      <c r="E82" s="25" t="s">
        <v>127</v>
      </c>
      <c r="F82" s="20">
        <v>2000000</v>
      </c>
      <c r="G82" s="20">
        <f t="shared" si="0"/>
        <v>0</v>
      </c>
    </row>
    <row r="83" spans="1:7" x14ac:dyDescent="0.3">
      <c r="A83" s="12"/>
      <c r="B83" s="21" t="s">
        <v>36</v>
      </c>
      <c r="C83" s="22">
        <f>SUM(C82:C82)</f>
        <v>2000000</v>
      </c>
      <c r="D83" s="31"/>
      <c r="E83" s="21" t="s">
        <v>36</v>
      </c>
      <c r="F83" s="22">
        <f>SUM(F82:F82)</f>
        <v>2000000</v>
      </c>
      <c r="G83" s="20">
        <f t="shared" si="0"/>
        <v>0</v>
      </c>
    </row>
    <row r="84" spans="1:7" x14ac:dyDescent="0.3">
      <c r="A84" s="56" t="s">
        <v>83</v>
      </c>
      <c r="B84" s="56" t="s">
        <v>80</v>
      </c>
      <c r="C84" s="56"/>
      <c r="D84" s="56" t="s">
        <v>83</v>
      </c>
      <c r="E84" s="56" t="s">
        <v>80</v>
      </c>
      <c r="F84" s="56"/>
      <c r="G84" s="20">
        <f t="shared" si="0"/>
        <v>0</v>
      </c>
    </row>
    <row r="85" spans="1:7" ht="46.8" x14ac:dyDescent="0.3">
      <c r="A85" s="12" t="s">
        <v>29</v>
      </c>
      <c r="B85" s="13" t="s">
        <v>128</v>
      </c>
      <c r="C85" s="14">
        <v>410785</v>
      </c>
      <c r="D85" s="31" t="s">
        <v>29</v>
      </c>
      <c r="E85" s="13" t="s">
        <v>128</v>
      </c>
      <c r="F85" s="14">
        <v>410785</v>
      </c>
      <c r="G85" s="20">
        <f t="shared" si="0"/>
        <v>0</v>
      </c>
    </row>
    <row r="86" spans="1:7" x14ac:dyDescent="0.3">
      <c r="A86" s="12"/>
      <c r="B86" s="15" t="s">
        <v>36</v>
      </c>
      <c r="C86" s="11">
        <f>SUM(C85:C85)</f>
        <v>410785</v>
      </c>
      <c r="D86" s="31"/>
      <c r="E86" s="15" t="s">
        <v>36</v>
      </c>
      <c r="F86" s="11">
        <f>SUM(F85:F85)</f>
        <v>410785</v>
      </c>
      <c r="G86" s="20">
        <f t="shared" si="0"/>
        <v>0</v>
      </c>
    </row>
    <row r="87" spans="1:7" x14ac:dyDescent="0.3">
      <c r="A87" s="56" t="s">
        <v>80</v>
      </c>
      <c r="B87" s="56" t="s">
        <v>80</v>
      </c>
      <c r="C87" s="56"/>
      <c r="D87" s="56" t="s">
        <v>80</v>
      </c>
      <c r="E87" s="56" t="s">
        <v>80</v>
      </c>
      <c r="F87" s="56"/>
      <c r="G87" s="20">
        <f t="shared" si="0"/>
        <v>0</v>
      </c>
    </row>
    <row r="88" spans="1:7" ht="31.2" x14ac:dyDescent="0.3">
      <c r="A88" s="12" t="s">
        <v>29</v>
      </c>
      <c r="B88" s="13" t="s">
        <v>129</v>
      </c>
      <c r="C88" s="14">
        <v>14212</v>
      </c>
      <c r="D88" s="31" t="s">
        <v>29</v>
      </c>
      <c r="E88" s="13" t="s">
        <v>129</v>
      </c>
      <c r="F88" s="14">
        <v>14212</v>
      </c>
      <c r="G88" s="20">
        <f t="shared" ref="G88:G151" si="1">F88-C88</f>
        <v>0</v>
      </c>
    </row>
    <row r="89" spans="1:7" x14ac:dyDescent="0.3">
      <c r="A89" s="12"/>
      <c r="B89" s="15" t="s">
        <v>36</v>
      </c>
      <c r="C89" s="11">
        <f>SUM(C88:C88)</f>
        <v>14212</v>
      </c>
      <c r="D89" s="31"/>
      <c r="E89" s="15" t="s">
        <v>36</v>
      </c>
      <c r="F89" s="11">
        <f>SUM(F88:F88)</f>
        <v>14212</v>
      </c>
      <c r="G89" s="20">
        <f t="shared" si="1"/>
        <v>0</v>
      </c>
    </row>
    <row r="90" spans="1:7" x14ac:dyDescent="0.3">
      <c r="A90" s="12"/>
      <c r="B90" s="15" t="s">
        <v>16</v>
      </c>
      <c r="C90" s="11">
        <f>C83+C89+C86</f>
        <v>2424997</v>
      </c>
      <c r="D90" s="31"/>
      <c r="E90" s="15" t="s">
        <v>16</v>
      </c>
      <c r="F90" s="11">
        <f>F83+F89+F86</f>
        <v>2424997</v>
      </c>
      <c r="G90" s="20">
        <f t="shared" si="1"/>
        <v>0</v>
      </c>
    </row>
    <row r="91" spans="1:7" x14ac:dyDescent="0.3">
      <c r="A91" s="55" t="s">
        <v>84</v>
      </c>
      <c r="B91" s="55"/>
      <c r="C91" s="55"/>
      <c r="D91" s="55" t="s">
        <v>84</v>
      </c>
      <c r="E91" s="55"/>
      <c r="F91" s="55"/>
      <c r="G91" s="20">
        <f t="shared" si="1"/>
        <v>0</v>
      </c>
    </row>
    <row r="92" spans="1:7" x14ac:dyDescent="0.3">
      <c r="A92" s="56" t="s">
        <v>40</v>
      </c>
      <c r="B92" s="56"/>
      <c r="C92" s="56"/>
      <c r="D92" s="56" t="s">
        <v>40</v>
      </c>
      <c r="E92" s="56"/>
      <c r="F92" s="56"/>
      <c r="G92" s="20">
        <f t="shared" si="1"/>
        <v>0</v>
      </c>
    </row>
    <row r="93" spans="1:7" ht="46.8" x14ac:dyDescent="0.3">
      <c r="A93" s="12" t="s">
        <v>29</v>
      </c>
      <c r="B93" s="13" t="s">
        <v>85</v>
      </c>
      <c r="C93" s="14">
        <v>22585</v>
      </c>
      <c r="D93" s="31" t="s">
        <v>29</v>
      </c>
      <c r="E93" s="13" t="s">
        <v>85</v>
      </c>
      <c r="F93" s="14">
        <v>22585</v>
      </c>
      <c r="G93" s="20">
        <f t="shared" si="1"/>
        <v>0</v>
      </c>
    </row>
    <row r="94" spans="1:7" x14ac:dyDescent="0.3">
      <c r="A94" s="12"/>
      <c r="B94" s="15" t="s">
        <v>36</v>
      </c>
      <c r="C94" s="11">
        <f>SUM(C93:C93)</f>
        <v>22585</v>
      </c>
      <c r="D94" s="31"/>
      <c r="E94" s="15" t="s">
        <v>36</v>
      </c>
      <c r="F94" s="11">
        <f>SUM(F93:F93)</f>
        <v>22585</v>
      </c>
      <c r="G94" s="20">
        <f t="shared" si="1"/>
        <v>0</v>
      </c>
    </row>
    <row r="95" spans="1:7" x14ac:dyDescent="0.3">
      <c r="A95" s="12"/>
      <c r="B95" s="15" t="s">
        <v>90</v>
      </c>
      <c r="C95" s="11">
        <f>C94</f>
        <v>22585</v>
      </c>
      <c r="D95" s="31"/>
      <c r="E95" s="15" t="s">
        <v>90</v>
      </c>
      <c r="F95" s="11">
        <f>F94</f>
        <v>22585</v>
      </c>
      <c r="G95" s="20">
        <f t="shared" si="1"/>
        <v>0</v>
      </c>
    </row>
    <row r="96" spans="1:7" x14ac:dyDescent="0.3">
      <c r="A96" s="55" t="s">
        <v>48</v>
      </c>
      <c r="B96" s="55"/>
      <c r="C96" s="55"/>
      <c r="D96" s="55" t="s">
        <v>48</v>
      </c>
      <c r="E96" s="55"/>
      <c r="F96" s="55"/>
      <c r="G96" s="20">
        <f t="shared" si="1"/>
        <v>0</v>
      </c>
    </row>
    <row r="97" spans="1:161" x14ac:dyDescent="0.3">
      <c r="A97" s="56" t="s">
        <v>47</v>
      </c>
      <c r="B97" s="56"/>
      <c r="C97" s="56"/>
      <c r="D97" s="56" t="s">
        <v>47</v>
      </c>
      <c r="E97" s="56"/>
      <c r="F97" s="56"/>
      <c r="G97" s="20">
        <f t="shared" si="1"/>
        <v>0</v>
      </c>
    </row>
    <row r="98" spans="1:161" ht="93.6" x14ac:dyDescent="0.3">
      <c r="A98" s="12" t="s">
        <v>29</v>
      </c>
      <c r="B98" s="13" t="s">
        <v>114</v>
      </c>
      <c r="C98" s="14">
        <v>278600</v>
      </c>
      <c r="D98" s="31" t="s">
        <v>29</v>
      </c>
      <c r="E98" s="13" t="s">
        <v>114</v>
      </c>
      <c r="F98" s="14">
        <v>278600</v>
      </c>
      <c r="G98" s="20">
        <f t="shared" si="1"/>
        <v>0</v>
      </c>
    </row>
    <row r="99" spans="1:161" ht="62.4" x14ac:dyDescent="0.3">
      <c r="A99" s="12" t="s">
        <v>31</v>
      </c>
      <c r="B99" s="13" t="s">
        <v>115</v>
      </c>
      <c r="C99" s="14">
        <v>395810</v>
      </c>
      <c r="D99" s="31" t="s">
        <v>31</v>
      </c>
      <c r="E99" s="13" t="s">
        <v>115</v>
      </c>
      <c r="F99" s="14">
        <v>395810</v>
      </c>
      <c r="G99" s="20">
        <f t="shared" si="1"/>
        <v>0</v>
      </c>
    </row>
    <row r="100" spans="1:161" x14ac:dyDescent="0.3">
      <c r="A100" s="12"/>
      <c r="B100" s="15" t="s">
        <v>36</v>
      </c>
      <c r="C100" s="11">
        <f>SUM(C98:C99)</f>
        <v>674410</v>
      </c>
      <c r="D100" s="31"/>
      <c r="E100" s="15" t="s">
        <v>36</v>
      </c>
      <c r="F100" s="11">
        <f>SUM(F98:F99)</f>
        <v>674410</v>
      </c>
      <c r="G100" s="20">
        <f t="shared" si="1"/>
        <v>0</v>
      </c>
    </row>
    <row r="101" spans="1:161" x14ac:dyDescent="0.3">
      <c r="A101" s="56" t="s">
        <v>86</v>
      </c>
      <c r="B101" s="56"/>
      <c r="C101" s="56"/>
      <c r="D101" s="56" t="s">
        <v>86</v>
      </c>
      <c r="E101" s="56"/>
      <c r="F101" s="56"/>
      <c r="G101" s="20">
        <f t="shared" si="1"/>
        <v>0</v>
      </c>
    </row>
    <row r="102" spans="1:161" ht="46.8" x14ac:dyDescent="0.3">
      <c r="A102" s="12" t="s">
        <v>29</v>
      </c>
      <c r="B102" s="13" t="s">
        <v>130</v>
      </c>
      <c r="C102" s="14">
        <v>181296</v>
      </c>
      <c r="D102" s="31" t="s">
        <v>29</v>
      </c>
      <c r="E102" s="13" t="s">
        <v>130</v>
      </c>
      <c r="F102" s="14">
        <v>181296</v>
      </c>
      <c r="G102" s="20">
        <f t="shared" si="1"/>
        <v>0</v>
      </c>
    </row>
    <row r="103" spans="1:161" x14ac:dyDescent="0.3">
      <c r="A103" s="12"/>
      <c r="B103" s="15" t="s">
        <v>36</v>
      </c>
      <c r="C103" s="11">
        <f>SUM(C102:C102)</f>
        <v>181296</v>
      </c>
      <c r="D103" s="31"/>
      <c r="E103" s="15" t="s">
        <v>36</v>
      </c>
      <c r="F103" s="11">
        <f>SUM(F102:F102)</f>
        <v>181296</v>
      </c>
      <c r="G103" s="20">
        <f t="shared" si="1"/>
        <v>0</v>
      </c>
    </row>
    <row r="104" spans="1:161" x14ac:dyDescent="0.3">
      <c r="A104" s="12"/>
      <c r="B104" s="15" t="s">
        <v>49</v>
      </c>
      <c r="C104" s="11">
        <f>C100+C103</f>
        <v>855706</v>
      </c>
      <c r="D104" s="31"/>
      <c r="E104" s="15" t="s">
        <v>49</v>
      </c>
      <c r="F104" s="11">
        <f>F100+F103</f>
        <v>855706</v>
      </c>
      <c r="G104" s="20">
        <f t="shared" si="1"/>
        <v>0</v>
      </c>
    </row>
    <row r="105" spans="1:161" x14ac:dyDescent="0.3">
      <c r="A105" s="12"/>
      <c r="B105" s="15" t="s">
        <v>0</v>
      </c>
      <c r="C105" s="11">
        <f>C104+C95+C90+C79+C30</f>
        <v>91386936</v>
      </c>
      <c r="D105" s="31"/>
      <c r="E105" s="15" t="s">
        <v>0</v>
      </c>
      <c r="F105" s="36">
        <f>F104+F95+F90+F79+F30</f>
        <v>88086936</v>
      </c>
      <c r="G105" s="33">
        <f t="shared" si="1"/>
        <v>-3300000</v>
      </c>
    </row>
    <row r="106" spans="1:161" x14ac:dyDescent="0.3">
      <c r="A106" s="57"/>
      <c r="B106" s="57"/>
      <c r="C106" s="57"/>
      <c r="D106" s="57"/>
      <c r="E106" s="57"/>
      <c r="F106" s="57"/>
      <c r="G106" s="20">
        <f t="shared" si="1"/>
        <v>0</v>
      </c>
    </row>
    <row r="107" spans="1:161" x14ac:dyDescent="0.3">
      <c r="A107" s="56" t="s">
        <v>6</v>
      </c>
      <c r="B107" s="56"/>
      <c r="C107" s="56"/>
      <c r="D107" s="56" t="s">
        <v>6</v>
      </c>
      <c r="E107" s="56"/>
      <c r="F107" s="56"/>
      <c r="G107" s="20">
        <f t="shared" si="1"/>
        <v>0</v>
      </c>
    </row>
    <row r="108" spans="1:161" x14ac:dyDescent="0.3">
      <c r="A108" s="55" t="s">
        <v>11</v>
      </c>
      <c r="B108" s="55"/>
      <c r="C108" s="55"/>
      <c r="D108" s="55" t="s">
        <v>11</v>
      </c>
      <c r="E108" s="55"/>
      <c r="F108" s="55"/>
      <c r="G108" s="20">
        <f t="shared" si="1"/>
        <v>0</v>
      </c>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c r="ED108" s="19"/>
      <c r="EE108" s="19"/>
      <c r="EF108" s="19"/>
      <c r="EG108" s="19"/>
      <c r="EH108" s="19"/>
      <c r="EI108" s="19"/>
      <c r="EJ108" s="19"/>
      <c r="EK108" s="19"/>
      <c r="EL108" s="19"/>
      <c r="EM108" s="19"/>
      <c r="EN108" s="19"/>
      <c r="EO108" s="19"/>
      <c r="EP108" s="19"/>
      <c r="EQ108" s="19"/>
      <c r="ER108" s="19"/>
      <c r="ES108" s="19"/>
      <c r="ET108" s="19"/>
      <c r="EU108" s="19"/>
      <c r="EV108" s="19"/>
      <c r="EW108" s="19"/>
      <c r="EX108" s="19"/>
      <c r="EY108" s="19"/>
      <c r="EZ108" s="19"/>
      <c r="FA108" s="19"/>
      <c r="FB108" s="19"/>
      <c r="FC108" s="19"/>
      <c r="FD108" s="19"/>
      <c r="FE108" s="19"/>
    </row>
    <row r="109" spans="1:161" x14ac:dyDescent="0.3">
      <c r="A109" s="12"/>
      <c r="B109" s="18" t="s">
        <v>40</v>
      </c>
      <c r="C109" s="14"/>
      <c r="D109" s="31"/>
      <c r="E109" s="18" t="s">
        <v>40</v>
      </c>
      <c r="F109" s="14"/>
      <c r="G109" s="20">
        <f t="shared" si="1"/>
        <v>0</v>
      </c>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row>
    <row r="110" spans="1:161" x14ac:dyDescent="0.3">
      <c r="A110" s="12" t="s">
        <v>29</v>
      </c>
      <c r="B110" s="13" t="s">
        <v>23</v>
      </c>
      <c r="C110" s="20">
        <v>150000</v>
      </c>
      <c r="D110" s="31" t="s">
        <v>29</v>
      </c>
      <c r="E110" s="13" t="s">
        <v>23</v>
      </c>
      <c r="F110" s="20">
        <v>150000</v>
      </c>
      <c r="G110" s="20">
        <f t="shared" si="1"/>
        <v>0</v>
      </c>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c r="ED110" s="19"/>
      <c r="EE110" s="19"/>
      <c r="EF110" s="19"/>
      <c r="EG110" s="19"/>
      <c r="EH110" s="19"/>
      <c r="EI110" s="19"/>
      <c r="EJ110" s="19"/>
      <c r="EK110" s="19"/>
      <c r="EL110" s="19"/>
      <c r="EM110" s="19"/>
      <c r="EN110" s="19"/>
      <c r="EO110" s="19"/>
      <c r="EP110" s="19"/>
      <c r="EQ110" s="19"/>
      <c r="ER110" s="19"/>
      <c r="ES110" s="19"/>
      <c r="ET110" s="19"/>
      <c r="EU110" s="19"/>
      <c r="EV110" s="19"/>
      <c r="EW110" s="19"/>
      <c r="EX110" s="19"/>
      <c r="EY110" s="19"/>
      <c r="EZ110" s="19"/>
      <c r="FA110" s="19"/>
      <c r="FB110" s="19"/>
      <c r="FC110" s="19"/>
      <c r="FD110" s="19"/>
      <c r="FE110" s="19"/>
    </row>
    <row r="111" spans="1:161" ht="46.8" x14ac:dyDescent="0.3">
      <c r="A111" s="12" t="s">
        <v>31</v>
      </c>
      <c r="B111" s="13" t="s">
        <v>116</v>
      </c>
      <c r="C111" s="20">
        <v>31213</v>
      </c>
      <c r="D111" s="31" t="s">
        <v>31</v>
      </c>
      <c r="E111" s="13" t="s">
        <v>116</v>
      </c>
      <c r="F111" s="20">
        <v>31213</v>
      </c>
      <c r="G111" s="20">
        <f t="shared" si="1"/>
        <v>0</v>
      </c>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c r="DL111" s="19"/>
      <c r="DM111" s="19"/>
      <c r="DN111" s="19"/>
      <c r="DO111" s="19"/>
      <c r="DP111" s="19"/>
      <c r="DQ111" s="19"/>
      <c r="DR111" s="19"/>
      <c r="DS111" s="19"/>
      <c r="DT111" s="19"/>
      <c r="DU111" s="19"/>
      <c r="DV111" s="19"/>
      <c r="DW111" s="19"/>
      <c r="DX111" s="19"/>
      <c r="DY111" s="19"/>
      <c r="DZ111" s="19"/>
      <c r="EA111" s="19"/>
      <c r="EB111" s="19"/>
      <c r="EC111" s="19"/>
      <c r="ED111" s="19"/>
      <c r="EE111" s="19"/>
      <c r="EF111" s="19"/>
      <c r="EG111" s="19"/>
      <c r="EH111" s="19"/>
      <c r="EI111" s="19"/>
      <c r="EJ111" s="19"/>
      <c r="EK111" s="19"/>
      <c r="EL111" s="19"/>
      <c r="EM111" s="19"/>
      <c r="EN111" s="19"/>
      <c r="EO111" s="19"/>
      <c r="EP111" s="19"/>
      <c r="EQ111" s="19"/>
      <c r="ER111" s="19"/>
      <c r="ES111" s="19"/>
      <c r="ET111" s="19"/>
      <c r="EU111" s="19"/>
      <c r="EV111" s="19"/>
      <c r="EW111" s="19"/>
      <c r="EX111" s="19"/>
      <c r="EY111" s="19"/>
      <c r="EZ111" s="19"/>
      <c r="FA111" s="19"/>
      <c r="FB111" s="19"/>
      <c r="FC111" s="19"/>
      <c r="FD111" s="19"/>
      <c r="FE111" s="19"/>
    </row>
    <row r="112" spans="1:161" x14ac:dyDescent="0.3">
      <c r="A112" s="12"/>
      <c r="B112" s="21" t="s">
        <v>36</v>
      </c>
      <c r="C112" s="22">
        <f>SUM(C110:C111)</f>
        <v>181213</v>
      </c>
      <c r="D112" s="31"/>
      <c r="E112" s="21" t="s">
        <v>36</v>
      </c>
      <c r="F112" s="22">
        <f>SUM(F110:F111)</f>
        <v>181213</v>
      </c>
      <c r="G112" s="20">
        <f t="shared" si="1"/>
        <v>0</v>
      </c>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19"/>
      <c r="CD112" s="19"/>
      <c r="CE112" s="19"/>
      <c r="CF112" s="19"/>
      <c r="CG112" s="19"/>
      <c r="CH112" s="19"/>
      <c r="CI112" s="19"/>
      <c r="CJ112" s="19"/>
      <c r="CK112" s="19"/>
      <c r="CL112" s="19"/>
      <c r="CM112" s="19"/>
      <c r="CN112" s="19"/>
      <c r="CO112" s="19"/>
      <c r="CP112" s="19"/>
      <c r="CQ112" s="19"/>
      <c r="CR112" s="19"/>
      <c r="CS112" s="19"/>
      <c r="CT112" s="19"/>
      <c r="CU112" s="19"/>
      <c r="CV112" s="19"/>
      <c r="CW112" s="19"/>
      <c r="CX112" s="19"/>
      <c r="CY112" s="19"/>
      <c r="CZ112" s="19"/>
      <c r="DA112" s="19"/>
      <c r="DB112" s="19"/>
      <c r="DC112" s="19"/>
      <c r="DD112" s="19"/>
      <c r="DE112" s="19"/>
      <c r="DF112" s="19"/>
      <c r="DG112" s="19"/>
      <c r="DH112" s="19"/>
      <c r="DI112" s="19"/>
      <c r="DJ112" s="19"/>
      <c r="DK112" s="19"/>
      <c r="DL112" s="19"/>
      <c r="DM112" s="19"/>
      <c r="DN112" s="19"/>
      <c r="DO112" s="19"/>
      <c r="DP112" s="19"/>
      <c r="DQ112" s="19"/>
      <c r="DR112" s="19"/>
      <c r="DS112" s="19"/>
      <c r="DT112" s="19"/>
      <c r="DU112" s="19"/>
      <c r="DV112" s="19"/>
      <c r="DW112" s="19"/>
      <c r="DX112" s="19"/>
      <c r="DY112" s="19"/>
      <c r="DZ112" s="19"/>
      <c r="EA112" s="19"/>
      <c r="EB112" s="19"/>
      <c r="EC112" s="19"/>
      <c r="ED112" s="19"/>
      <c r="EE112" s="19"/>
      <c r="EF112" s="19"/>
      <c r="EG112" s="19"/>
      <c r="EH112" s="19"/>
      <c r="EI112" s="19"/>
      <c r="EJ112" s="19"/>
      <c r="EK112" s="19"/>
      <c r="EL112" s="19"/>
      <c r="EM112" s="19"/>
      <c r="EN112" s="19"/>
      <c r="EO112" s="19"/>
      <c r="EP112" s="19"/>
      <c r="EQ112" s="19"/>
      <c r="ER112" s="19"/>
      <c r="ES112" s="19"/>
      <c r="ET112" s="19"/>
      <c r="EU112" s="19"/>
      <c r="EV112" s="19"/>
      <c r="EW112" s="19"/>
      <c r="EX112" s="19"/>
      <c r="EY112" s="19"/>
      <c r="EZ112" s="19"/>
      <c r="FA112" s="19"/>
      <c r="FB112" s="19"/>
      <c r="FC112" s="19"/>
      <c r="FD112" s="19"/>
      <c r="FE112" s="19"/>
    </row>
    <row r="113" spans="1:7" x14ac:dyDescent="0.3">
      <c r="A113" s="12"/>
      <c r="B113" s="15" t="s">
        <v>10</v>
      </c>
      <c r="C113" s="11">
        <f>C112</f>
        <v>181213</v>
      </c>
      <c r="D113" s="31"/>
      <c r="E113" s="15" t="s">
        <v>10</v>
      </c>
      <c r="F113" s="11">
        <f>F112</f>
        <v>181213</v>
      </c>
      <c r="G113" s="20">
        <f t="shared" si="1"/>
        <v>0</v>
      </c>
    </row>
    <row r="114" spans="1:7" x14ac:dyDescent="0.3">
      <c r="A114" s="55" t="s">
        <v>12</v>
      </c>
      <c r="B114" s="55"/>
      <c r="C114" s="55"/>
      <c r="D114" s="55" t="s">
        <v>12</v>
      </c>
      <c r="E114" s="55"/>
      <c r="F114" s="55"/>
      <c r="G114" s="20">
        <f t="shared" si="1"/>
        <v>0</v>
      </c>
    </row>
    <row r="115" spans="1:7" x14ac:dyDescent="0.3">
      <c r="A115" s="12"/>
      <c r="B115" s="18" t="s">
        <v>37</v>
      </c>
      <c r="C115" s="20"/>
      <c r="D115" s="31"/>
      <c r="E115" s="18" t="s">
        <v>37</v>
      </c>
      <c r="F115" s="20"/>
      <c r="G115" s="20">
        <f t="shared" si="1"/>
        <v>0</v>
      </c>
    </row>
    <row r="116" spans="1:7" ht="46.8" x14ac:dyDescent="0.3">
      <c r="A116" s="23" t="s">
        <v>29</v>
      </c>
      <c r="B116" s="13" t="s">
        <v>131</v>
      </c>
      <c r="C116" s="20">
        <v>9500000</v>
      </c>
      <c r="D116" s="23" t="s">
        <v>29</v>
      </c>
      <c r="E116" s="13" t="s">
        <v>131</v>
      </c>
      <c r="F116" s="20">
        <v>9500000</v>
      </c>
      <c r="G116" s="20">
        <f t="shared" si="1"/>
        <v>0</v>
      </c>
    </row>
    <row r="117" spans="1:7" ht="46.8" x14ac:dyDescent="0.3">
      <c r="A117" s="12" t="s">
        <v>31</v>
      </c>
      <c r="B117" s="13" t="s">
        <v>33</v>
      </c>
      <c r="C117" s="20">
        <v>3500000</v>
      </c>
      <c r="D117" s="31" t="s">
        <v>31</v>
      </c>
      <c r="E117" s="13" t="s">
        <v>33</v>
      </c>
      <c r="F117" s="20">
        <v>3500000</v>
      </c>
      <c r="G117" s="20">
        <f t="shared" si="1"/>
        <v>0</v>
      </c>
    </row>
    <row r="118" spans="1:7" ht="46.8" x14ac:dyDescent="0.3">
      <c r="A118" s="12" t="s">
        <v>44</v>
      </c>
      <c r="B118" s="25" t="s">
        <v>132</v>
      </c>
      <c r="C118" s="14">
        <v>334726</v>
      </c>
      <c r="D118" s="31" t="s">
        <v>44</v>
      </c>
      <c r="E118" s="25" t="s">
        <v>132</v>
      </c>
      <c r="F118" s="14">
        <v>334726</v>
      </c>
      <c r="G118" s="20">
        <f t="shared" si="1"/>
        <v>0</v>
      </c>
    </row>
    <row r="119" spans="1:7" ht="62.4" x14ac:dyDescent="0.3">
      <c r="A119" s="12" t="s">
        <v>46</v>
      </c>
      <c r="B119" s="25" t="s">
        <v>117</v>
      </c>
      <c r="C119" s="14">
        <v>1758067</v>
      </c>
      <c r="D119" s="31" t="s">
        <v>46</v>
      </c>
      <c r="E119" s="25" t="s">
        <v>117</v>
      </c>
      <c r="F119" s="14">
        <v>1758067</v>
      </c>
      <c r="G119" s="20">
        <f t="shared" si="1"/>
        <v>0</v>
      </c>
    </row>
    <row r="120" spans="1:7" ht="62.4" x14ac:dyDescent="0.3">
      <c r="A120" s="12" t="s">
        <v>43</v>
      </c>
      <c r="B120" s="25" t="s">
        <v>140</v>
      </c>
      <c r="C120" s="14">
        <v>647217</v>
      </c>
      <c r="D120" s="31" t="s">
        <v>43</v>
      </c>
      <c r="E120" s="25" t="s">
        <v>140</v>
      </c>
      <c r="F120" s="14">
        <v>647217</v>
      </c>
      <c r="G120" s="20">
        <f t="shared" si="1"/>
        <v>0</v>
      </c>
    </row>
    <row r="121" spans="1:7" ht="46.8" x14ac:dyDescent="0.3">
      <c r="A121" s="12" t="s">
        <v>56</v>
      </c>
      <c r="B121" s="25" t="s">
        <v>118</v>
      </c>
      <c r="C121" s="14">
        <v>167242</v>
      </c>
      <c r="D121" s="31" t="s">
        <v>56</v>
      </c>
      <c r="E121" s="25" t="s">
        <v>118</v>
      </c>
      <c r="F121" s="14">
        <v>167242</v>
      </c>
      <c r="G121" s="20">
        <f t="shared" si="1"/>
        <v>0</v>
      </c>
    </row>
    <row r="122" spans="1:7" ht="46.8" x14ac:dyDescent="0.3">
      <c r="A122" s="12" t="s">
        <v>57</v>
      </c>
      <c r="B122" s="25" t="s">
        <v>65</v>
      </c>
      <c r="C122" s="14">
        <v>404254</v>
      </c>
      <c r="D122" s="31" t="s">
        <v>57</v>
      </c>
      <c r="E122" s="25" t="s">
        <v>65</v>
      </c>
      <c r="F122" s="14">
        <f>404254</f>
        <v>404254</v>
      </c>
      <c r="G122" s="20">
        <f t="shared" si="1"/>
        <v>0</v>
      </c>
    </row>
    <row r="123" spans="1:7" ht="62.4" x14ac:dyDescent="0.3">
      <c r="A123" s="12" t="s">
        <v>58</v>
      </c>
      <c r="B123" s="25" t="s">
        <v>141</v>
      </c>
      <c r="C123" s="14">
        <v>47438</v>
      </c>
      <c r="D123" s="31" t="s">
        <v>58</v>
      </c>
      <c r="E123" s="25" t="s">
        <v>141</v>
      </c>
      <c r="F123" s="14">
        <v>47438</v>
      </c>
      <c r="G123" s="20">
        <f t="shared" si="1"/>
        <v>0</v>
      </c>
    </row>
    <row r="124" spans="1:7" ht="78" x14ac:dyDescent="0.3">
      <c r="A124" s="12" t="s">
        <v>59</v>
      </c>
      <c r="B124" s="25" t="s">
        <v>119</v>
      </c>
      <c r="C124" s="14">
        <v>373078</v>
      </c>
      <c r="D124" s="31" t="s">
        <v>59</v>
      </c>
      <c r="E124" s="25" t="s">
        <v>119</v>
      </c>
      <c r="F124" s="14">
        <v>373078</v>
      </c>
      <c r="G124" s="20">
        <f t="shared" si="1"/>
        <v>0</v>
      </c>
    </row>
    <row r="125" spans="1:7" ht="31.2" x14ac:dyDescent="0.3">
      <c r="A125" s="12" t="s">
        <v>60</v>
      </c>
      <c r="B125" s="25" t="s">
        <v>66</v>
      </c>
      <c r="C125" s="14">
        <v>252779</v>
      </c>
      <c r="D125" s="31" t="s">
        <v>60</v>
      </c>
      <c r="E125" s="25" t="s">
        <v>66</v>
      </c>
      <c r="F125" s="14">
        <v>252779</v>
      </c>
      <c r="G125" s="20">
        <f t="shared" si="1"/>
        <v>0</v>
      </c>
    </row>
    <row r="126" spans="1:7" ht="46.8" x14ac:dyDescent="0.3">
      <c r="A126" s="12" t="s">
        <v>61</v>
      </c>
      <c r="B126" s="25" t="s">
        <v>67</v>
      </c>
      <c r="C126" s="14">
        <v>2337427</v>
      </c>
      <c r="D126" s="31" t="s">
        <v>61</v>
      </c>
      <c r="E126" s="25" t="s">
        <v>67</v>
      </c>
      <c r="F126" s="14">
        <f>2337427</f>
        <v>2337427</v>
      </c>
      <c r="G126" s="20">
        <f t="shared" si="1"/>
        <v>0</v>
      </c>
    </row>
    <row r="127" spans="1:7" ht="62.4" x14ac:dyDescent="0.3">
      <c r="A127" s="12" t="s">
        <v>62</v>
      </c>
      <c r="B127" s="25" t="s">
        <v>138</v>
      </c>
      <c r="C127" s="14">
        <v>224942</v>
      </c>
      <c r="D127" s="31" t="s">
        <v>62</v>
      </c>
      <c r="E127" s="25" t="s">
        <v>138</v>
      </c>
      <c r="F127" s="14">
        <v>224942</v>
      </c>
      <c r="G127" s="20">
        <f t="shared" si="1"/>
        <v>0</v>
      </c>
    </row>
    <row r="128" spans="1:7" ht="46.8" x14ac:dyDescent="0.3">
      <c r="A128" s="12" t="s">
        <v>63</v>
      </c>
      <c r="B128" s="25" t="s">
        <v>133</v>
      </c>
      <c r="C128" s="14">
        <v>505379</v>
      </c>
      <c r="D128" s="31" t="s">
        <v>63</v>
      </c>
      <c r="E128" s="25" t="s">
        <v>133</v>
      </c>
      <c r="F128" s="14">
        <v>505379</v>
      </c>
      <c r="G128" s="20">
        <f t="shared" si="1"/>
        <v>0</v>
      </c>
    </row>
    <row r="129" spans="1:7" x14ac:dyDescent="0.3">
      <c r="A129" s="24"/>
      <c r="B129" s="15" t="s">
        <v>24</v>
      </c>
      <c r="C129" s="11">
        <f>SUM(C116:C128)</f>
        <v>20052549</v>
      </c>
      <c r="D129" s="29"/>
      <c r="E129" s="15" t="s">
        <v>24</v>
      </c>
      <c r="F129" s="11">
        <f>SUM(F116:F128)</f>
        <v>20052549</v>
      </c>
      <c r="G129" s="20">
        <f t="shared" si="1"/>
        <v>0</v>
      </c>
    </row>
    <row r="130" spans="1:7" x14ac:dyDescent="0.3">
      <c r="A130" s="12"/>
      <c r="B130" s="8" t="s">
        <v>120</v>
      </c>
      <c r="C130" s="14"/>
      <c r="D130" s="31"/>
      <c r="E130" s="28" t="s">
        <v>120</v>
      </c>
      <c r="F130" s="14"/>
      <c r="G130" s="20">
        <f t="shared" si="1"/>
        <v>0</v>
      </c>
    </row>
    <row r="131" spans="1:7" ht="31.2" x14ac:dyDescent="0.3">
      <c r="A131" s="12" t="s">
        <v>29</v>
      </c>
      <c r="B131" s="25" t="s">
        <v>142</v>
      </c>
      <c r="C131" s="14">
        <v>350251</v>
      </c>
      <c r="D131" s="31" t="s">
        <v>29</v>
      </c>
      <c r="E131" s="25" t="s">
        <v>142</v>
      </c>
      <c r="F131" s="14">
        <v>350251</v>
      </c>
      <c r="G131" s="20">
        <f t="shared" si="1"/>
        <v>0</v>
      </c>
    </row>
    <row r="132" spans="1:7" x14ac:dyDescent="0.3">
      <c r="A132" s="24"/>
      <c r="B132" s="15" t="s">
        <v>24</v>
      </c>
      <c r="C132" s="11">
        <f>SUM(C131:C131)</f>
        <v>350251</v>
      </c>
      <c r="D132" s="29"/>
      <c r="E132" s="15" t="s">
        <v>24</v>
      </c>
      <c r="F132" s="11">
        <f>SUM(F131:F131)</f>
        <v>350251</v>
      </c>
      <c r="G132" s="20">
        <f t="shared" si="1"/>
        <v>0</v>
      </c>
    </row>
    <row r="133" spans="1:7" x14ac:dyDescent="0.3">
      <c r="A133" s="12"/>
      <c r="B133" s="8" t="s">
        <v>64</v>
      </c>
      <c r="C133" s="14"/>
      <c r="D133" s="31"/>
      <c r="E133" s="28" t="s">
        <v>64</v>
      </c>
      <c r="F133" s="14"/>
      <c r="G133" s="20">
        <f t="shared" si="1"/>
        <v>0</v>
      </c>
    </row>
    <row r="134" spans="1:7" ht="46.8" x14ac:dyDescent="0.3">
      <c r="A134" s="12" t="s">
        <v>29</v>
      </c>
      <c r="B134" s="25" t="s">
        <v>121</v>
      </c>
      <c r="C134" s="14">
        <v>107845</v>
      </c>
      <c r="D134" s="31" t="s">
        <v>29</v>
      </c>
      <c r="E134" s="25" t="s">
        <v>121</v>
      </c>
      <c r="F134" s="14">
        <v>107845</v>
      </c>
      <c r="G134" s="20">
        <f t="shared" si="1"/>
        <v>0</v>
      </c>
    </row>
    <row r="135" spans="1:7" x14ac:dyDescent="0.3">
      <c r="A135" s="24"/>
      <c r="B135" s="15" t="s">
        <v>24</v>
      </c>
      <c r="C135" s="11">
        <f>SUM(C134:C134)</f>
        <v>107845</v>
      </c>
      <c r="D135" s="29"/>
      <c r="E135" s="15" t="s">
        <v>24</v>
      </c>
      <c r="F135" s="11">
        <f>SUM(F134:F134)</f>
        <v>107845</v>
      </c>
      <c r="G135" s="20">
        <f t="shared" si="1"/>
        <v>0</v>
      </c>
    </row>
    <row r="136" spans="1:7" x14ac:dyDescent="0.3">
      <c r="A136" s="12"/>
      <c r="B136" s="8" t="s">
        <v>122</v>
      </c>
      <c r="C136" s="14"/>
      <c r="D136" s="31"/>
      <c r="E136" s="28" t="s">
        <v>122</v>
      </c>
      <c r="F136" s="14"/>
      <c r="G136" s="20">
        <f t="shared" si="1"/>
        <v>0</v>
      </c>
    </row>
    <row r="137" spans="1:7" x14ac:dyDescent="0.3">
      <c r="A137" s="12" t="s">
        <v>29</v>
      </c>
      <c r="B137" s="25" t="s">
        <v>79</v>
      </c>
      <c r="C137" s="14">
        <v>644824</v>
      </c>
      <c r="D137" s="31" t="s">
        <v>29</v>
      </c>
      <c r="E137" s="25" t="s">
        <v>79</v>
      </c>
      <c r="F137" s="14">
        <v>644824</v>
      </c>
      <c r="G137" s="20">
        <f t="shared" si="1"/>
        <v>0</v>
      </c>
    </row>
    <row r="138" spans="1:7" x14ac:dyDescent="0.3">
      <c r="A138" s="24"/>
      <c r="B138" s="15" t="s">
        <v>24</v>
      </c>
      <c r="C138" s="11">
        <f>SUM(C137:C137)</f>
        <v>644824</v>
      </c>
      <c r="D138" s="29"/>
      <c r="E138" s="15" t="s">
        <v>24</v>
      </c>
      <c r="F138" s="11">
        <f>SUM(F137:F137)</f>
        <v>644824</v>
      </c>
      <c r="G138" s="20">
        <f t="shared" si="1"/>
        <v>0</v>
      </c>
    </row>
    <row r="139" spans="1:7" x14ac:dyDescent="0.3">
      <c r="A139" s="24"/>
      <c r="B139" s="8" t="s">
        <v>123</v>
      </c>
      <c r="C139" s="11"/>
      <c r="D139" s="29"/>
      <c r="E139" s="28" t="s">
        <v>123</v>
      </c>
      <c r="F139" s="11"/>
      <c r="G139" s="20">
        <f t="shared" si="1"/>
        <v>0</v>
      </c>
    </row>
    <row r="140" spans="1:7" ht="31.2" x14ac:dyDescent="0.3">
      <c r="A140" s="12" t="s">
        <v>29</v>
      </c>
      <c r="B140" s="25" t="s">
        <v>134</v>
      </c>
      <c r="C140" s="14">
        <v>526674</v>
      </c>
      <c r="D140" s="31" t="s">
        <v>29</v>
      </c>
      <c r="E140" s="25" t="s">
        <v>134</v>
      </c>
      <c r="F140" s="14">
        <v>526674</v>
      </c>
      <c r="G140" s="20">
        <f t="shared" si="1"/>
        <v>0</v>
      </c>
    </row>
    <row r="141" spans="1:7" x14ac:dyDescent="0.3">
      <c r="A141" s="24"/>
      <c r="B141" s="15" t="s">
        <v>24</v>
      </c>
      <c r="C141" s="11">
        <f>SUM(C140:C140)</f>
        <v>526674</v>
      </c>
      <c r="D141" s="29"/>
      <c r="E141" s="15" t="s">
        <v>24</v>
      </c>
      <c r="F141" s="11">
        <f>SUM(F140:F140)</f>
        <v>526674</v>
      </c>
      <c r="G141" s="20">
        <f t="shared" si="1"/>
        <v>0</v>
      </c>
    </row>
    <row r="142" spans="1:7" x14ac:dyDescent="0.3">
      <c r="A142" s="12"/>
      <c r="B142" s="8" t="s">
        <v>18</v>
      </c>
      <c r="C142" s="20"/>
      <c r="D142" s="31"/>
      <c r="E142" s="28" t="s">
        <v>18</v>
      </c>
      <c r="F142" s="20"/>
      <c r="G142" s="20">
        <f t="shared" si="1"/>
        <v>0</v>
      </c>
    </row>
    <row r="143" spans="1:7" x14ac:dyDescent="0.3">
      <c r="A143" s="12" t="s">
        <v>29</v>
      </c>
      <c r="B143" s="25" t="s">
        <v>41</v>
      </c>
      <c r="C143" s="20">
        <v>12000000</v>
      </c>
      <c r="D143" s="31" t="s">
        <v>29</v>
      </c>
      <c r="E143" s="25" t="s">
        <v>41</v>
      </c>
      <c r="F143" s="41">
        <f>12000000</f>
        <v>12000000</v>
      </c>
      <c r="G143" s="41">
        <f t="shared" si="1"/>
        <v>0</v>
      </c>
    </row>
    <row r="144" spans="1:7" x14ac:dyDescent="0.3">
      <c r="A144" s="24"/>
      <c r="B144" s="15" t="s">
        <v>24</v>
      </c>
      <c r="C144" s="11">
        <f>SUM(C143:C143)</f>
        <v>12000000</v>
      </c>
      <c r="D144" s="29"/>
      <c r="E144" s="15" t="s">
        <v>24</v>
      </c>
      <c r="F144" s="11">
        <f>SUM(F143:F143)</f>
        <v>12000000</v>
      </c>
      <c r="G144" s="20">
        <f t="shared" si="1"/>
        <v>0</v>
      </c>
    </row>
    <row r="145" spans="1:7" x14ac:dyDescent="0.3">
      <c r="A145" s="12"/>
      <c r="B145" s="8" t="s">
        <v>21</v>
      </c>
      <c r="C145" s="14"/>
      <c r="D145" s="31"/>
      <c r="E145" s="28" t="s">
        <v>21</v>
      </c>
      <c r="F145" s="14"/>
      <c r="G145" s="20">
        <f t="shared" si="1"/>
        <v>0</v>
      </c>
    </row>
    <row r="146" spans="1:7" ht="46.8" x14ac:dyDescent="0.3">
      <c r="A146" s="12" t="s">
        <v>29</v>
      </c>
      <c r="B146" s="13" t="s">
        <v>135</v>
      </c>
      <c r="C146" s="20">
        <v>7000000</v>
      </c>
      <c r="D146" s="43" t="s">
        <v>29</v>
      </c>
      <c r="E146" s="17" t="s">
        <v>135</v>
      </c>
      <c r="F146" s="41">
        <v>7000000</v>
      </c>
      <c r="G146" s="41">
        <f t="shared" si="1"/>
        <v>0</v>
      </c>
    </row>
    <row r="147" spans="1:7" ht="31.2" x14ac:dyDescent="0.3">
      <c r="A147" s="12" t="s">
        <v>31</v>
      </c>
      <c r="B147" s="13" t="s">
        <v>34</v>
      </c>
      <c r="C147" s="20">
        <v>17000000</v>
      </c>
      <c r="D147" s="43" t="s">
        <v>31</v>
      </c>
      <c r="E147" s="17" t="s">
        <v>34</v>
      </c>
      <c r="F147" s="41">
        <f>17000000</f>
        <v>17000000</v>
      </c>
      <c r="G147" s="41">
        <f t="shared" si="1"/>
        <v>0</v>
      </c>
    </row>
    <row r="148" spans="1:7" ht="31.2" x14ac:dyDescent="0.3">
      <c r="A148" s="12" t="s">
        <v>44</v>
      </c>
      <c r="B148" s="25" t="s">
        <v>82</v>
      </c>
      <c r="C148" s="20">
        <v>180607</v>
      </c>
      <c r="D148" s="43" t="s">
        <v>44</v>
      </c>
      <c r="E148" s="44" t="s">
        <v>82</v>
      </c>
      <c r="F148" s="41">
        <v>180607</v>
      </c>
      <c r="G148" s="41">
        <f t="shared" si="1"/>
        <v>0</v>
      </c>
    </row>
    <row r="149" spans="1:7" ht="46.8" x14ac:dyDescent="0.3">
      <c r="A149" s="12" t="s">
        <v>46</v>
      </c>
      <c r="B149" s="25" t="s">
        <v>143</v>
      </c>
      <c r="C149" s="20">
        <v>21200</v>
      </c>
      <c r="D149" s="43" t="s">
        <v>46</v>
      </c>
      <c r="E149" s="44" t="s">
        <v>143</v>
      </c>
      <c r="F149" s="41">
        <v>21200</v>
      </c>
      <c r="G149" s="41">
        <f t="shared" si="1"/>
        <v>0</v>
      </c>
    </row>
    <row r="150" spans="1:7" x14ac:dyDescent="0.3">
      <c r="A150" s="12"/>
      <c r="B150" s="21" t="s">
        <v>36</v>
      </c>
      <c r="C150" s="22">
        <f>SUM(C146:C149)</f>
        <v>24201807</v>
      </c>
      <c r="D150" s="43"/>
      <c r="E150" s="45" t="s">
        <v>36</v>
      </c>
      <c r="F150" s="40">
        <f>SUM(F146:F149)</f>
        <v>24201807</v>
      </c>
      <c r="G150" s="41">
        <f t="shared" si="1"/>
        <v>0</v>
      </c>
    </row>
    <row r="151" spans="1:7" x14ac:dyDescent="0.3">
      <c r="A151" s="58" t="s">
        <v>145</v>
      </c>
      <c r="B151" s="59"/>
      <c r="C151" s="60"/>
      <c r="D151" s="69" t="s">
        <v>145</v>
      </c>
      <c r="E151" s="70"/>
      <c r="F151" s="71"/>
      <c r="G151" s="41">
        <f t="shared" si="1"/>
        <v>0</v>
      </c>
    </row>
    <row r="152" spans="1:7" ht="46.8" x14ac:dyDescent="0.3">
      <c r="A152" s="12" t="s">
        <v>29</v>
      </c>
      <c r="B152" s="13" t="s">
        <v>136</v>
      </c>
      <c r="C152" s="14">
        <v>885542</v>
      </c>
      <c r="D152" s="43" t="s">
        <v>29</v>
      </c>
      <c r="E152" s="17" t="s">
        <v>136</v>
      </c>
      <c r="F152" s="46">
        <v>885542</v>
      </c>
      <c r="G152" s="41">
        <f t="shared" ref="G152:G176" si="2">F152-C152</f>
        <v>0</v>
      </c>
    </row>
    <row r="153" spans="1:7" ht="46.8" x14ac:dyDescent="0.3">
      <c r="A153" s="12" t="s">
        <v>31</v>
      </c>
      <c r="B153" s="13" t="s">
        <v>137</v>
      </c>
      <c r="C153" s="14">
        <v>875037</v>
      </c>
      <c r="D153" s="43" t="s">
        <v>31</v>
      </c>
      <c r="E153" s="17" t="s">
        <v>137</v>
      </c>
      <c r="F153" s="46">
        <v>875037</v>
      </c>
      <c r="G153" s="41">
        <f t="shared" si="2"/>
        <v>0</v>
      </c>
    </row>
    <row r="154" spans="1:7" x14ac:dyDescent="0.3">
      <c r="A154" s="12"/>
      <c r="B154" s="15" t="s">
        <v>36</v>
      </c>
      <c r="C154" s="11">
        <f>SUM(C152:C153)</f>
        <v>1760579</v>
      </c>
      <c r="D154" s="43"/>
      <c r="E154" s="47" t="s">
        <v>36</v>
      </c>
      <c r="F154" s="42">
        <f>SUM(F152:F153)</f>
        <v>1760579</v>
      </c>
      <c r="G154" s="41">
        <f t="shared" si="2"/>
        <v>0</v>
      </c>
    </row>
    <row r="155" spans="1:7" x14ac:dyDescent="0.3">
      <c r="A155" s="12"/>
      <c r="B155" s="15" t="s">
        <v>13</v>
      </c>
      <c r="C155" s="11">
        <f>C154+C150+C144+C141+C138+C135+C132+C129</f>
        <v>59644529</v>
      </c>
      <c r="D155" s="43"/>
      <c r="E155" s="47" t="s">
        <v>13</v>
      </c>
      <c r="F155" s="42">
        <f>F154+F150+F144+F141+F138+F135+F132+F129</f>
        <v>59644529</v>
      </c>
      <c r="G155" s="41">
        <f t="shared" si="2"/>
        <v>0</v>
      </c>
    </row>
    <row r="156" spans="1:7" x14ac:dyDescent="0.3">
      <c r="A156" s="55" t="s">
        <v>14</v>
      </c>
      <c r="B156" s="55"/>
      <c r="C156" s="55"/>
      <c r="D156" s="72" t="s">
        <v>14</v>
      </c>
      <c r="E156" s="72"/>
      <c r="F156" s="72"/>
      <c r="G156" s="41">
        <f t="shared" si="2"/>
        <v>0</v>
      </c>
    </row>
    <row r="157" spans="1:7" x14ac:dyDescent="0.3">
      <c r="A157" s="12"/>
      <c r="B157" s="8" t="s">
        <v>18</v>
      </c>
      <c r="C157" s="20"/>
      <c r="D157" s="43"/>
      <c r="E157" s="48" t="s">
        <v>18</v>
      </c>
      <c r="F157" s="41"/>
      <c r="G157" s="41">
        <f t="shared" si="2"/>
        <v>0</v>
      </c>
    </row>
    <row r="158" spans="1:7" ht="31.2" x14ac:dyDescent="0.3">
      <c r="A158" s="12" t="s">
        <v>29</v>
      </c>
      <c r="B158" s="25" t="s">
        <v>19</v>
      </c>
      <c r="C158" s="14">
        <v>13540314</v>
      </c>
      <c r="D158" s="43" t="s">
        <v>29</v>
      </c>
      <c r="E158" s="44" t="s">
        <v>19</v>
      </c>
      <c r="F158" s="46">
        <f>13540314</f>
        <v>13540314</v>
      </c>
      <c r="G158" s="41">
        <f t="shared" si="2"/>
        <v>0</v>
      </c>
    </row>
    <row r="159" spans="1:7" x14ac:dyDescent="0.3">
      <c r="A159" s="24"/>
      <c r="B159" s="15" t="s">
        <v>24</v>
      </c>
      <c r="C159" s="11">
        <f>SUM(C158:C158)</f>
        <v>13540314</v>
      </c>
      <c r="D159" s="29"/>
      <c r="E159" s="15" t="s">
        <v>24</v>
      </c>
      <c r="F159" s="11">
        <f>SUM(F158:F158)</f>
        <v>13540314</v>
      </c>
      <c r="G159" s="20">
        <f t="shared" si="2"/>
        <v>0</v>
      </c>
    </row>
    <row r="160" spans="1:7" ht="31.2" x14ac:dyDescent="0.3">
      <c r="A160" s="24"/>
      <c r="B160" s="8" t="s">
        <v>42</v>
      </c>
      <c r="C160" s="11"/>
      <c r="D160" s="29"/>
      <c r="E160" s="28" t="s">
        <v>42</v>
      </c>
      <c r="F160" s="11"/>
      <c r="G160" s="20">
        <f t="shared" si="2"/>
        <v>0</v>
      </c>
    </row>
    <row r="161" spans="1:7" ht="31.2" x14ac:dyDescent="0.3">
      <c r="A161" s="12" t="s">
        <v>29</v>
      </c>
      <c r="B161" s="13" t="s">
        <v>125</v>
      </c>
      <c r="C161" s="14">
        <v>156031</v>
      </c>
      <c r="D161" s="31" t="s">
        <v>29</v>
      </c>
      <c r="E161" s="13" t="s">
        <v>125</v>
      </c>
      <c r="F161" s="14">
        <v>156031</v>
      </c>
      <c r="G161" s="20">
        <f t="shared" si="2"/>
        <v>0</v>
      </c>
    </row>
    <row r="162" spans="1:7" x14ac:dyDescent="0.3">
      <c r="A162" s="8"/>
      <c r="B162" s="15" t="s">
        <v>24</v>
      </c>
      <c r="C162" s="11">
        <f>SUM(C161:C161)</f>
        <v>156031</v>
      </c>
      <c r="D162" s="28"/>
      <c r="E162" s="15" t="s">
        <v>24</v>
      </c>
      <c r="F162" s="11">
        <f>SUM(F161:F161)</f>
        <v>156031</v>
      </c>
      <c r="G162" s="20">
        <f t="shared" si="2"/>
        <v>0</v>
      </c>
    </row>
    <row r="163" spans="1:7" x14ac:dyDescent="0.3">
      <c r="A163" s="12"/>
      <c r="B163" s="15" t="s">
        <v>15</v>
      </c>
      <c r="C163" s="11">
        <f>C162+C159</f>
        <v>13696345</v>
      </c>
      <c r="D163" s="31"/>
      <c r="E163" s="15" t="s">
        <v>15</v>
      </c>
      <c r="F163" s="11">
        <f>F162+F159</f>
        <v>13696345</v>
      </c>
      <c r="G163" s="20">
        <f t="shared" si="2"/>
        <v>0</v>
      </c>
    </row>
    <row r="164" spans="1:7" x14ac:dyDescent="0.3">
      <c r="A164" s="12"/>
      <c r="B164" s="15" t="s">
        <v>1</v>
      </c>
      <c r="C164" s="11">
        <f>C163+C155+C113</f>
        <v>73522087</v>
      </c>
      <c r="D164" s="39"/>
      <c r="E164" s="15" t="s">
        <v>1</v>
      </c>
      <c r="F164" s="11">
        <f>F163+F155+F113</f>
        <v>73522087</v>
      </c>
      <c r="G164" s="20">
        <f t="shared" si="2"/>
        <v>0</v>
      </c>
    </row>
    <row r="165" spans="1:7" x14ac:dyDescent="0.3">
      <c r="A165" s="55" t="s">
        <v>68</v>
      </c>
      <c r="B165" s="55"/>
      <c r="C165" s="55"/>
      <c r="D165" s="55" t="s">
        <v>68</v>
      </c>
      <c r="E165" s="55"/>
      <c r="F165" s="55"/>
      <c r="G165" s="20">
        <f t="shared" si="2"/>
        <v>0</v>
      </c>
    </row>
    <row r="166" spans="1:7" ht="62.4" x14ac:dyDescent="0.3">
      <c r="A166" s="21"/>
      <c r="B166" s="8" t="s">
        <v>69</v>
      </c>
      <c r="C166" s="26"/>
      <c r="D166" s="21"/>
      <c r="E166" s="28" t="s">
        <v>69</v>
      </c>
      <c r="F166" s="26"/>
      <c r="G166" s="20">
        <f t="shared" si="2"/>
        <v>0</v>
      </c>
    </row>
    <row r="167" spans="1:7" x14ac:dyDescent="0.3">
      <c r="A167" s="12"/>
      <c r="B167" s="8" t="s">
        <v>64</v>
      </c>
      <c r="C167" s="14"/>
      <c r="D167" s="31"/>
      <c r="E167" s="28" t="s">
        <v>64</v>
      </c>
      <c r="F167" s="14"/>
      <c r="G167" s="20">
        <f t="shared" si="2"/>
        <v>0</v>
      </c>
    </row>
    <row r="168" spans="1:7" ht="46.8" x14ac:dyDescent="0.3">
      <c r="A168" s="12" t="s">
        <v>29</v>
      </c>
      <c r="B168" s="25" t="s">
        <v>70</v>
      </c>
      <c r="C168" s="14">
        <v>1125168</v>
      </c>
      <c r="D168" s="31" t="s">
        <v>29</v>
      </c>
      <c r="E168" s="25" t="s">
        <v>70</v>
      </c>
      <c r="F168" s="14">
        <v>1125168</v>
      </c>
      <c r="G168" s="20">
        <f t="shared" si="2"/>
        <v>0</v>
      </c>
    </row>
    <row r="169" spans="1:7" x14ac:dyDescent="0.3">
      <c r="A169" s="24"/>
      <c r="B169" s="15" t="s">
        <v>24</v>
      </c>
      <c r="C169" s="11">
        <f>SUM(C168:C168)</f>
        <v>1125168</v>
      </c>
      <c r="D169" s="29"/>
      <c r="E169" s="15" t="s">
        <v>24</v>
      </c>
      <c r="F169" s="11">
        <f>SUM(F168:F168)</f>
        <v>1125168</v>
      </c>
      <c r="G169" s="20">
        <f t="shared" si="2"/>
        <v>0</v>
      </c>
    </row>
    <row r="170" spans="1:7" x14ac:dyDescent="0.3">
      <c r="A170" s="52" t="s">
        <v>72</v>
      </c>
      <c r="B170" s="53"/>
      <c r="C170" s="54"/>
      <c r="D170" s="52" t="s">
        <v>72</v>
      </c>
      <c r="E170" s="53"/>
      <c r="F170" s="54"/>
      <c r="G170" s="20">
        <f t="shared" si="2"/>
        <v>0</v>
      </c>
    </row>
    <row r="171" spans="1:7" ht="62.4" x14ac:dyDescent="0.3">
      <c r="A171" s="12" t="s">
        <v>31</v>
      </c>
      <c r="B171" s="25" t="s">
        <v>124</v>
      </c>
      <c r="C171" s="14">
        <v>1500000</v>
      </c>
      <c r="D171" s="31" t="s">
        <v>31</v>
      </c>
      <c r="E171" s="25" t="s">
        <v>149</v>
      </c>
      <c r="F171" s="37">
        <f>1500000+3300000</f>
        <v>4800000</v>
      </c>
      <c r="G171" s="33">
        <f t="shared" si="2"/>
        <v>3300000</v>
      </c>
    </row>
    <row r="172" spans="1:7" ht="31.2" x14ac:dyDescent="0.3">
      <c r="A172" s="12" t="s">
        <v>44</v>
      </c>
      <c r="B172" s="25" t="s">
        <v>73</v>
      </c>
      <c r="C172" s="14">
        <v>59330</v>
      </c>
      <c r="D172" s="31" t="s">
        <v>44</v>
      </c>
      <c r="E172" s="25" t="s">
        <v>73</v>
      </c>
      <c r="F172" s="14">
        <v>59330</v>
      </c>
      <c r="G172" s="20">
        <f t="shared" si="2"/>
        <v>0</v>
      </c>
    </row>
    <row r="173" spans="1:7" x14ac:dyDescent="0.3">
      <c r="A173" s="24"/>
      <c r="B173" s="15" t="s">
        <v>24</v>
      </c>
      <c r="C173" s="11">
        <f>SUM(C171:C172)</f>
        <v>1559330</v>
      </c>
      <c r="D173" s="29"/>
      <c r="E173" s="15" t="s">
        <v>24</v>
      </c>
      <c r="F173" s="36">
        <f>SUM(F171:F172)</f>
        <v>4859330</v>
      </c>
      <c r="G173" s="33">
        <f t="shared" si="2"/>
        <v>3300000</v>
      </c>
    </row>
    <row r="174" spans="1:7" ht="62.4" x14ac:dyDescent="0.3">
      <c r="A174" s="12"/>
      <c r="B174" s="15" t="s">
        <v>74</v>
      </c>
      <c r="C174" s="11">
        <f>C173+C169</f>
        <v>2684498</v>
      </c>
      <c r="D174" s="31"/>
      <c r="E174" s="15" t="s">
        <v>74</v>
      </c>
      <c r="F174" s="36">
        <f>F173+F169</f>
        <v>5984498</v>
      </c>
      <c r="G174" s="33">
        <f t="shared" si="2"/>
        <v>3300000</v>
      </c>
    </row>
    <row r="175" spans="1:7" x14ac:dyDescent="0.3">
      <c r="A175" s="12"/>
      <c r="B175" s="15" t="s">
        <v>75</v>
      </c>
      <c r="C175" s="11">
        <f>C174</f>
        <v>2684498</v>
      </c>
      <c r="D175" s="31"/>
      <c r="E175" s="15" t="s">
        <v>75</v>
      </c>
      <c r="F175" s="36">
        <f>F174</f>
        <v>5984498</v>
      </c>
      <c r="G175" s="33">
        <f t="shared" si="2"/>
        <v>3300000</v>
      </c>
    </row>
    <row r="176" spans="1:7" ht="78" x14ac:dyDescent="0.3">
      <c r="A176" s="8" t="s">
        <v>46</v>
      </c>
      <c r="B176" s="15" t="s">
        <v>95</v>
      </c>
      <c r="C176" s="11">
        <f>C14+C18-C21</f>
        <v>10360725</v>
      </c>
      <c r="D176" s="28" t="s">
        <v>46</v>
      </c>
      <c r="E176" s="15" t="s">
        <v>95</v>
      </c>
      <c r="F176" s="11">
        <v>10360725</v>
      </c>
      <c r="G176" s="20">
        <f t="shared" si="2"/>
        <v>0</v>
      </c>
    </row>
    <row r="178" spans="2:7" x14ac:dyDescent="0.3">
      <c r="B178" s="7"/>
      <c r="C178" s="27"/>
      <c r="E178" s="7"/>
      <c r="F178" s="27"/>
      <c r="G178" s="27"/>
    </row>
  </sheetData>
  <mergeCells count="52">
    <mergeCell ref="D170:F170"/>
    <mergeCell ref="D108:F108"/>
    <mergeCell ref="D114:F114"/>
    <mergeCell ref="D151:F151"/>
    <mergeCell ref="D156:F156"/>
    <mergeCell ref="D165:F165"/>
    <mergeCell ref="D96:F96"/>
    <mergeCell ref="D97:F97"/>
    <mergeCell ref="D101:F101"/>
    <mergeCell ref="D106:F106"/>
    <mergeCell ref="D107:F107"/>
    <mergeCell ref="D80:F80"/>
    <mergeCell ref="D84:F84"/>
    <mergeCell ref="D87:F87"/>
    <mergeCell ref="D91:F91"/>
    <mergeCell ref="D92:F92"/>
    <mergeCell ref="D47:F47"/>
    <mergeCell ref="D67:F67"/>
    <mergeCell ref="D70:F70"/>
    <mergeCell ref="D73:F73"/>
    <mergeCell ref="D76:F76"/>
    <mergeCell ref="D11:F11"/>
    <mergeCell ref="D22:F22"/>
    <mergeCell ref="D23:F23"/>
    <mergeCell ref="D31:F31"/>
    <mergeCell ref="D32:F32"/>
    <mergeCell ref="A170:C170"/>
    <mergeCell ref="A22:C22"/>
    <mergeCell ref="A23:C23"/>
    <mergeCell ref="A11:C11"/>
    <mergeCell ref="A97:C97"/>
    <mergeCell ref="A31:C31"/>
    <mergeCell ref="A73:C73"/>
    <mergeCell ref="A76:C76"/>
    <mergeCell ref="A80:C80"/>
    <mergeCell ref="A84:C84"/>
    <mergeCell ref="A87:C87"/>
    <mergeCell ref="A91:C91"/>
    <mergeCell ref="A92:C92"/>
    <mergeCell ref="A96:C96"/>
    <mergeCell ref="A32:C32"/>
    <mergeCell ref="A47:C47"/>
    <mergeCell ref="A67:C67"/>
    <mergeCell ref="A165:C165"/>
    <mergeCell ref="A101:C101"/>
    <mergeCell ref="A106:C106"/>
    <mergeCell ref="A107:C107"/>
    <mergeCell ref="A108:C108"/>
    <mergeCell ref="A114:C114"/>
    <mergeCell ref="A151:C151"/>
    <mergeCell ref="A156:C156"/>
    <mergeCell ref="A70:C70"/>
  </mergeCells>
  <pageMargins left="0.23622047244094491" right="0.23622047244094491" top="0.74803149606299213" bottom="0.74803149606299213" header="0.31496062992125984" footer="0.31496062992125984"/>
  <pageSetup paperSize="9" scale="60" firstPageNumber="6" fitToHeight="7" orientation="landscape" useFirstPageNumber="1" r:id="rId1"/>
  <headerFooter>
    <oddHeader>&amp;C&amp;P]</oddHeader>
  </headerFooter>
  <rowBreaks count="6" manualBreakCount="6">
    <brk id="35" max="16383" man="1"/>
    <brk id="51" max="16383" man="1"/>
    <brk id="75" max="16383" man="1"/>
    <brk id="106" max="16383" man="1"/>
    <brk id="129" max="16383" man="1"/>
    <brk id="1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 2.2 (1588)</vt:lpstr>
      <vt:lpstr>'Приложение № 2.2 (1588)'!Заголовки_для_печати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Бурлаченко Н. Владимировна</dc:creator>
  <cp:lastModifiedBy>Кудрова А.А.</cp:lastModifiedBy>
  <cp:lastPrinted>2025-08-05T12:41:45Z</cp:lastPrinted>
  <dcterms:created xsi:type="dcterms:W3CDTF">2019-12-13T13:54:36Z</dcterms:created>
  <dcterms:modified xsi:type="dcterms:W3CDTF">2025-08-05T12:42:20Z</dcterms:modified>
</cp:coreProperties>
</file>