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892" windowHeight="10452"/>
  </bookViews>
  <sheets>
    <sheet name="1321" sheetId="1" r:id="rId1"/>
  </sheets>
  <definedNames>
    <definedName name="_xlnm.Print_Titles" localSheetId="0">'1321'!$14:$14</definedName>
    <definedName name="_xlnm.Print_Area" localSheetId="0">'1321'!$A$1:$K$58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1" l="1"/>
  <c r="K58" i="1" l="1"/>
  <c r="K57" i="1"/>
  <c r="G56" i="1"/>
  <c r="F56" i="1"/>
  <c r="D56" i="1"/>
  <c r="C56" i="1"/>
  <c r="K56" i="1" s="1"/>
  <c r="C55" i="1"/>
  <c r="K55" i="1" s="1"/>
  <c r="J54" i="1"/>
  <c r="J53" i="1" s="1"/>
  <c r="I54" i="1"/>
  <c r="H54" i="1"/>
  <c r="H53" i="1" s="1"/>
  <c r="G54" i="1"/>
  <c r="F54" i="1"/>
  <c r="F53" i="1" s="1"/>
  <c r="E54" i="1"/>
  <c r="D54" i="1"/>
  <c r="D53" i="1" s="1"/>
  <c r="C54" i="1"/>
  <c r="I53" i="1"/>
  <c r="G53" i="1"/>
  <c r="E53" i="1"/>
  <c r="K52" i="1"/>
  <c r="E51" i="1"/>
  <c r="K51" i="1" s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J36" i="1"/>
  <c r="I36" i="1"/>
  <c r="I35" i="1" s="1"/>
  <c r="H36" i="1"/>
  <c r="G36" i="1"/>
  <c r="G35" i="1" s="1"/>
  <c r="F36" i="1"/>
  <c r="E36" i="1"/>
  <c r="E35" i="1" s="1"/>
  <c r="D36" i="1"/>
  <c r="C36" i="1"/>
  <c r="C35" i="1" s="1"/>
  <c r="J35" i="1"/>
  <c r="J24" i="1" s="1"/>
  <c r="H35" i="1"/>
  <c r="H24" i="1" s="1"/>
  <c r="F35" i="1"/>
  <c r="D35" i="1"/>
  <c r="D24" i="1" s="1"/>
  <c r="K34" i="1"/>
  <c r="J33" i="1"/>
  <c r="F33" i="1"/>
  <c r="K29" i="1"/>
  <c r="E28" i="1"/>
  <c r="C28" i="1"/>
  <c r="K28" i="1" s="1"/>
  <c r="K27" i="1"/>
  <c r="J26" i="1"/>
  <c r="I26" i="1"/>
  <c r="I25" i="1" s="1"/>
  <c r="H26" i="1"/>
  <c r="H25" i="1" s="1"/>
  <c r="H32" i="1" s="1"/>
  <c r="G26" i="1"/>
  <c r="G25" i="1" s="1"/>
  <c r="F26" i="1"/>
  <c r="E26" i="1"/>
  <c r="E25" i="1" s="1"/>
  <c r="D26" i="1"/>
  <c r="D25" i="1" s="1"/>
  <c r="D32" i="1" s="1"/>
  <c r="C26" i="1"/>
  <c r="J25" i="1"/>
  <c r="F25" i="1"/>
  <c r="I23" i="1"/>
  <c r="E23" i="1"/>
  <c r="C23" i="1"/>
  <c r="K23" i="1" s="1"/>
  <c r="F20" i="1"/>
  <c r="K20" i="1" s="1"/>
  <c r="K19" i="1"/>
  <c r="C18" i="1"/>
  <c r="K18" i="1" s="1"/>
  <c r="K17" i="1"/>
  <c r="F16" i="1"/>
  <c r="F24" i="1" s="1"/>
  <c r="F22" i="1" s="1"/>
  <c r="C16" i="1"/>
  <c r="J15" i="1"/>
  <c r="J21" i="1" s="1"/>
  <c r="I15" i="1"/>
  <c r="I21" i="1" s="1"/>
  <c r="H15" i="1"/>
  <c r="H21" i="1" s="1"/>
  <c r="G15" i="1"/>
  <c r="G21" i="1" s="1"/>
  <c r="F15" i="1"/>
  <c r="F21" i="1" s="1"/>
  <c r="E15" i="1"/>
  <c r="E21" i="1" s="1"/>
  <c r="D15" i="1"/>
  <c r="D21" i="1" s="1"/>
  <c r="C15" i="1"/>
  <c r="C21" i="1" s="1"/>
  <c r="F30" i="1" l="1"/>
  <c r="D22" i="1"/>
  <c r="D30" i="1" s="1"/>
  <c r="H22" i="1"/>
  <c r="H30" i="1" s="1"/>
  <c r="K21" i="1"/>
  <c r="K16" i="1"/>
  <c r="C25" i="1"/>
  <c r="C32" i="1" s="1"/>
  <c r="D33" i="1"/>
  <c r="D31" i="1" s="1"/>
  <c r="H33" i="1"/>
  <c r="H31" i="1" s="1"/>
  <c r="J22" i="1"/>
  <c r="J30" i="1" s="1"/>
  <c r="C53" i="1"/>
  <c r="K54" i="1"/>
  <c r="K53" i="1" s="1"/>
  <c r="K25" i="1"/>
  <c r="E32" i="1"/>
  <c r="G32" i="1"/>
  <c r="I32" i="1"/>
  <c r="F32" i="1"/>
  <c r="F31" i="1" s="1"/>
  <c r="J32" i="1"/>
  <c r="J31" i="1" s="1"/>
  <c r="K35" i="1"/>
  <c r="C33" i="1"/>
  <c r="C24" i="1"/>
  <c r="E33" i="1"/>
  <c r="E24" i="1"/>
  <c r="E22" i="1" s="1"/>
  <c r="E30" i="1" s="1"/>
  <c r="G33" i="1"/>
  <c r="G24" i="1"/>
  <c r="G22" i="1" s="1"/>
  <c r="G30" i="1" s="1"/>
  <c r="I33" i="1"/>
  <c r="I24" i="1"/>
  <c r="I22" i="1" s="1"/>
  <c r="I30" i="1" s="1"/>
  <c r="K15" i="1"/>
  <c r="K26" i="1"/>
  <c r="K36" i="1"/>
  <c r="G31" i="1" l="1"/>
  <c r="C22" i="1"/>
  <c r="K24" i="1"/>
  <c r="C31" i="1"/>
  <c r="K32" i="1"/>
  <c r="K33" i="1"/>
  <c r="I31" i="1"/>
  <c r="E31" i="1"/>
  <c r="K31" i="1" l="1"/>
  <c r="K22" i="1"/>
  <c r="C30" i="1"/>
  <c r="K30" i="1" s="1"/>
</calcChain>
</file>

<file path=xl/sharedStrings.xml><?xml version="1.0" encoding="utf-8"?>
<sst xmlns="http://schemas.openxmlformats.org/spreadsheetml/2006/main" count="110" uniqueCount="109">
  <si>
    <t>(руб.)</t>
  </si>
  <si>
    <t>Тирасполь</t>
  </si>
  <si>
    <t>Днестровск</t>
  </si>
  <si>
    <t>Бендеры</t>
  </si>
  <si>
    <t>Рыбница</t>
  </si>
  <si>
    <t>Дубоссары</t>
  </si>
  <si>
    <t>Слободзея</t>
  </si>
  <si>
    <t>Григориополь</t>
  </si>
  <si>
    <t>Каменка</t>
  </si>
  <si>
    <t>ВСЕГО</t>
  </si>
  <si>
    <t>"О республиканском бюджете на 2024 год"</t>
  </si>
  <si>
    <t>Приложение № 4</t>
  </si>
  <si>
    <t>к Закону Приднестровской Молдавской Республики</t>
  </si>
  <si>
    <t>Основные параметры местных бюджетов, источники покрытия дефицита местных бюджетов, объемы субсидий из республиканского бюджета на 2024 год</t>
  </si>
  <si>
    <t>№ п/п</t>
  </si>
  <si>
    <t>Наименование показателя</t>
  </si>
  <si>
    <t>Доходы</t>
  </si>
  <si>
    <t>имеющие целевое назначение, из них:</t>
  </si>
  <si>
    <t>поступления в доходы территориального экологического фонда</t>
  </si>
  <si>
    <t>от оказания платных услуг и иной приносящей доход деятельности</t>
  </si>
  <si>
    <t xml:space="preserve">целевой сбор с граждан на благоустройство территории города, села (поселка)     </t>
  </si>
  <si>
    <t>налог на содержание жилищного фонда, объектов социально-культурной сферы и благоустройство территории города (района)</t>
  </si>
  <si>
    <t>не имеющие целевого назначения</t>
  </si>
  <si>
    <t>Предельные расходы, из них:</t>
  </si>
  <si>
    <t xml:space="preserve">на оплату коммунальных услуг </t>
  </si>
  <si>
    <t>за счет доходов, имеющих целевое назначение</t>
  </si>
  <si>
    <t>за счет доходов, не имеющих целевого назначения, из них:</t>
  </si>
  <si>
    <t>по социально защищенным статьям, из них:</t>
  </si>
  <si>
    <t>на возмещение льгот по коммунальным услугам и услугам жилищного фонда</t>
  </si>
  <si>
    <t>по прочим направлениям, из них:</t>
  </si>
  <si>
    <t>на цели благоустройства, содержания, уборки и озеленения города Каменки с поселком Солнечный</t>
  </si>
  <si>
    <t>Предельный дефицит</t>
  </si>
  <si>
    <t>Источники покрытия предельного дефицита, из них:</t>
  </si>
  <si>
    <t>дотации (трансферты) из республиканского бюджета</t>
  </si>
  <si>
    <t>Остатки по состоянию на 01.01.2024 года</t>
  </si>
  <si>
    <t>не имеющие целевого назначения  (очищенные), в том числе:</t>
  </si>
  <si>
    <t xml:space="preserve"> имеющие целевое назначение</t>
  </si>
  <si>
    <t>целевые сборы и платежи всего, в том числе:</t>
  </si>
  <si>
    <t>а)</t>
  </si>
  <si>
    <t>целевой сбор на благоустройство территорий сел</t>
  </si>
  <si>
    <t>б)</t>
  </si>
  <si>
    <t>целевой сбор на благоустройство с домовладения</t>
  </si>
  <si>
    <t>в)</t>
  </si>
  <si>
    <t>целевой сбор на содержание и развитие соц. сферы</t>
  </si>
  <si>
    <t>г)</t>
  </si>
  <si>
    <t xml:space="preserve">налог на содержание жилищного фонда </t>
  </si>
  <si>
    <t>д)</t>
  </si>
  <si>
    <t>целевой сбор землеустроителей</t>
  </si>
  <si>
    <t>е)</t>
  </si>
  <si>
    <t xml:space="preserve">средства от приватизации </t>
  </si>
  <si>
    <t>ж)</t>
  </si>
  <si>
    <t>направляемые на кредитование крестьянских хозяйств</t>
  </si>
  <si>
    <t>з)</t>
  </si>
  <si>
    <t>направляемые на кредитование молодых специалистов</t>
  </si>
  <si>
    <t>и)</t>
  </si>
  <si>
    <t>направляемые на кредитование молодых семей</t>
  </si>
  <si>
    <t>к)</t>
  </si>
  <si>
    <t xml:space="preserve">фонд социального развития </t>
  </si>
  <si>
    <t>л)</t>
  </si>
  <si>
    <t xml:space="preserve">фонд экономического развития </t>
  </si>
  <si>
    <t>территориальный экологический фонд</t>
  </si>
  <si>
    <t>платные услуги</t>
  </si>
  <si>
    <t xml:space="preserve">нераспределенные субсидии, выделенные из республиканского бюджета на развитие дорожной отрасли </t>
  </si>
  <si>
    <t>Субсидии из республиканского бюджета, в том числе прошлых лет:</t>
  </si>
  <si>
    <t>за счет фонда поддержки территорий городов и районов</t>
  </si>
  <si>
    <t>на цели осуществления городом Тирасполем функций столицы</t>
  </si>
  <si>
    <t>за счет Дорожного фонда (на развитие дорожной отрасли)</t>
  </si>
  <si>
    <t>на содержание и благоустройство исторического военно-мемориального комплекса «Бендерская крепость» и парка им. А. Невского</t>
  </si>
  <si>
    <t xml:space="preserve">средства Дорожного фонда, возвращенные в 2024 году на счет местного бюджета как не использованные в рамках договоров, заключенных в 2023 году </t>
  </si>
  <si>
    <t xml:space="preserve">средства налога на содержание жилищного фонда, объектов социально-культурной сферы и благоустройство территории города (района), возвращенные в 2024 году на счет местного бюджета как не использованные в рамках договоров, заключенных в 2023 году </t>
  </si>
  <si>
    <t xml:space="preserve"> на финансирование мероприятий по благоустройству территорий сельских населенных пунктов, ремонту и строительству объектов социально-культурной сферы и автомобильных дорог общего пользования и их составных частей, находящихся в муниципальной собственности, расположенных в сельских населенных пунктах, за счет средств Фонда по обеспечению государственных гарантий по расчетам с гражданами, имеющими право на земельную долю (пай), и иными работниками сельскохозяйственных предприятий Приднестровской Молдавской Республики</t>
  </si>
  <si>
    <t>в Закон Приднестровской Молдавской Республики</t>
  </si>
  <si>
    <t>"О республиканском бюджете на 2024 год "</t>
  </si>
  <si>
    <t>1.1.1.</t>
  </si>
  <si>
    <r>
      <t>1</t>
    </r>
    <r>
      <rPr>
        <b/>
        <sz val="10"/>
        <color rgb="FF00B0F0"/>
        <rFont val="Times New Roman"/>
        <family val="1"/>
        <charset val="204"/>
      </rPr>
      <t>.</t>
    </r>
  </si>
  <si>
    <r>
      <t>1.1</t>
    </r>
    <r>
      <rPr>
        <b/>
        <sz val="10"/>
        <color rgb="FF00B0F0"/>
        <rFont val="Times New Roman"/>
        <family val="1"/>
        <charset val="204"/>
      </rPr>
      <t>.</t>
    </r>
  </si>
  <si>
    <t>1.1.2.</t>
  </si>
  <si>
    <t>1.1.3.</t>
  </si>
  <si>
    <t>1.1.4.</t>
  </si>
  <si>
    <t>1.2.</t>
  </si>
  <si>
    <t>2.</t>
  </si>
  <si>
    <t>2.1.</t>
  </si>
  <si>
    <t>2.2.</t>
  </si>
  <si>
    <t>2.3.</t>
  </si>
  <si>
    <t>2.3.1.</t>
  </si>
  <si>
    <t>2.3.1.1.</t>
  </si>
  <si>
    <t>2.3.2.</t>
  </si>
  <si>
    <t>2.3.2.1.</t>
  </si>
  <si>
    <t>3.</t>
  </si>
  <si>
    <t>4.</t>
  </si>
  <si>
    <t>4.1.</t>
  </si>
  <si>
    <t>4.2.</t>
  </si>
  <si>
    <t>4.2.1.</t>
  </si>
  <si>
    <t>4.2.2.</t>
  </si>
  <si>
    <t>4.2.2.1.</t>
  </si>
  <si>
    <t>4.2.2.2.</t>
  </si>
  <si>
    <t>4.2.2.3.</t>
  </si>
  <si>
    <t>4.2.2.4.</t>
  </si>
  <si>
    <t>5.</t>
  </si>
  <si>
    <t>6.</t>
  </si>
  <si>
    <t>7.</t>
  </si>
  <si>
    <t>7.1.</t>
  </si>
  <si>
    <t>7.2.</t>
  </si>
  <si>
    <t>7.3.</t>
  </si>
  <si>
    <t>7.4.</t>
  </si>
  <si>
    <t xml:space="preserve"> 7.5.</t>
  </si>
  <si>
    <t>".</t>
  </si>
  <si>
    <t>"Приложение № 4</t>
  </si>
  <si>
    <t>"О внесении изменений и дополнений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</si>
</sst>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_р_._-;\-* #,##0_р_._-;_-* &quot;-&quot;_р_._-;_-@_-"/>
    <numFmt numFmtId="166" formatCode="_-* #,##0_р_._-;\-* #,##0_р_._-;_-* &quot;-&quot;??_р_._-;_-@_-"/>
    <numFmt numFmtId="167" formatCode="_-* #,##0\ _₽_-;\-* #,##0\ _₽_-;_-* &quot;-&quot;??\ _₽_-;_-@_-"/>
  </numFmts>
  <fonts count="1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 tint="4.9989318521683403E-2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82">
    <xf numFmtId="0" fontId="0" fillId="0" borderId="0" xfId="0"/>
    <xf numFmtId="49" fontId="2" fillId="2" borderId="0" xfId="0" applyNumberFormat="1" applyFont="1" applyFill="1" applyAlignment="1">
      <alignment wrapText="1"/>
    </xf>
    <xf numFmtId="0" fontId="2" fillId="2" borderId="0" xfId="0" applyFont="1" applyFill="1" applyAlignment="1">
      <alignment horizontal="center" vertical="center" wrapText="1"/>
    </xf>
    <xf numFmtId="165" fontId="2" fillId="2" borderId="0" xfId="0" applyNumberFormat="1" applyFont="1" applyFill="1" applyAlignment="1">
      <alignment wrapText="1"/>
    </xf>
    <xf numFmtId="0" fontId="2" fillId="2" borderId="0" xfId="0" applyFont="1" applyFill="1" applyAlignment="1">
      <alignment wrapText="1"/>
    </xf>
    <xf numFmtId="166" fontId="2" fillId="2" borderId="0" xfId="0" applyNumberFormat="1" applyFont="1" applyFill="1" applyAlignment="1">
      <alignment wrapText="1"/>
    </xf>
    <xf numFmtId="1" fontId="2" fillId="2" borderId="0" xfId="0" applyNumberFormat="1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3" fontId="6" fillId="0" borderId="0" xfId="0" applyNumberFormat="1" applyFont="1"/>
    <xf numFmtId="3" fontId="6" fillId="2" borderId="0" xfId="0" applyNumberFormat="1" applyFont="1" applyFill="1"/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center" wrapText="1"/>
    </xf>
    <xf numFmtId="3" fontId="7" fillId="0" borderId="6" xfId="0" applyNumberFormat="1" applyFont="1" applyFill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0" borderId="8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vertical="center"/>
    </xf>
    <xf numFmtId="49" fontId="7" fillId="0" borderId="2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/>
    </xf>
    <xf numFmtId="3" fontId="7" fillId="0" borderId="3" xfId="0" applyNumberFormat="1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vertical="center" wrapText="1"/>
    </xf>
    <xf numFmtId="3" fontId="6" fillId="0" borderId="1" xfId="0" applyNumberFormat="1" applyFont="1" applyFill="1" applyBorder="1" applyAlignment="1">
      <alignment vertical="center"/>
    </xf>
    <xf numFmtId="49" fontId="6" fillId="2" borderId="2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vertical="center"/>
    </xf>
    <xf numFmtId="3" fontId="6" fillId="2" borderId="3" xfId="0" applyNumberFormat="1" applyFont="1" applyFill="1" applyBorder="1" applyAlignment="1">
      <alignment vertical="center"/>
    </xf>
    <xf numFmtId="3" fontId="10" fillId="0" borderId="1" xfId="0" applyNumberFormat="1" applyFont="1" applyBorder="1" applyAlignment="1">
      <alignment vertical="center" wrapText="1"/>
    </xf>
    <xf numFmtId="3" fontId="6" fillId="0" borderId="3" xfId="0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67" fontId="6" fillId="0" borderId="1" xfId="5" applyNumberFormat="1" applyFont="1" applyFill="1" applyBorder="1" applyAlignment="1">
      <alignment vertical="center"/>
    </xf>
    <xf numFmtId="49" fontId="7" fillId="4" borderId="4" xfId="0" applyNumberFormat="1" applyFont="1" applyFill="1" applyBorder="1" applyAlignment="1">
      <alignment horizontal="center" vertical="center"/>
    </xf>
    <xf numFmtId="3" fontId="7" fillId="4" borderId="5" xfId="0" applyNumberFormat="1" applyFont="1" applyFill="1" applyBorder="1" applyAlignment="1">
      <alignment vertical="center" wrapText="1"/>
    </xf>
    <xf numFmtId="49" fontId="7" fillId="4" borderId="2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vertical="center" wrapText="1"/>
    </xf>
    <xf numFmtId="3" fontId="7" fillId="4" borderId="1" xfId="0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vertical="center" wrapText="1"/>
    </xf>
    <xf numFmtId="167" fontId="6" fillId="4" borderId="1" xfId="5" applyNumberFormat="1" applyFont="1" applyFill="1" applyBorder="1" applyAlignment="1">
      <alignment vertical="center"/>
    </xf>
    <xf numFmtId="3" fontId="6" fillId="4" borderId="1" xfId="0" applyNumberFormat="1" applyFont="1" applyFill="1" applyBorder="1" applyAlignment="1">
      <alignment vertical="center"/>
    </xf>
    <xf numFmtId="3" fontId="6" fillId="4" borderId="3" xfId="0" applyNumberFormat="1" applyFont="1" applyFill="1" applyBorder="1" applyAlignment="1">
      <alignment vertical="center"/>
    </xf>
    <xf numFmtId="3" fontId="11" fillId="0" borderId="0" xfId="0" applyNumberFormat="1" applyFont="1"/>
    <xf numFmtId="3" fontId="3" fillId="0" borderId="0" xfId="0" applyNumberFormat="1" applyFont="1"/>
    <xf numFmtId="3" fontId="11" fillId="0" borderId="0" xfId="0" applyNumberFormat="1" applyFont="1" applyAlignment="1">
      <alignment horizontal="right"/>
    </xf>
    <xf numFmtId="165" fontId="2" fillId="2" borderId="0" xfId="0" applyNumberFormat="1" applyFont="1" applyFill="1" applyAlignment="1">
      <alignment horizontal="right" wrapText="1"/>
    </xf>
    <xf numFmtId="3" fontId="11" fillId="2" borderId="0" xfId="0" applyNumberFormat="1" applyFont="1" applyFill="1" applyAlignment="1">
      <alignment horizontal="right"/>
    </xf>
    <xf numFmtId="3" fontId="6" fillId="5" borderId="1" xfId="0" applyNumberFormat="1" applyFont="1" applyFill="1" applyBorder="1" applyAlignment="1">
      <alignment vertical="center"/>
    </xf>
    <xf numFmtId="3" fontId="6" fillId="5" borderId="3" xfId="0" applyNumberFormat="1" applyFont="1" applyFill="1" applyBorder="1" applyAlignment="1">
      <alignment vertical="center"/>
    </xf>
    <xf numFmtId="3" fontId="7" fillId="5" borderId="1" xfId="0" applyNumberFormat="1" applyFont="1" applyFill="1" applyBorder="1" applyAlignment="1">
      <alignment vertical="center"/>
    </xf>
    <xf numFmtId="3" fontId="7" fillId="4" borderId="12" xfId="4" applyNumberFormat="1" applyFont="1" applyFill="1" applyBorder="1" applyAlignment="1">
      <alignment vertical="center" wrapText="1"/>
    </xf>
    <xf numFmtId="3" fontId="7" fillId="4" borderId="13" xfId="0" applyNumberFormat="1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3" fontId="7" fillId="3" borderId="1" xfId="4" applyNumberFormat="1" applyFont="1" applyFill="1" applyBorder="1" applyAlignment="1">
      <alignment vertical="center" wrapText="1"/>
    </xf>
    <xf numFmtId="3" fontId="7" fillId="2" borderId="1" xfId="4" applyNumberFormat="1" applyFont="1" applyFill="1" applyBorder="1" applyAlignment="1">
      <alignment vertical="center" wrapText="1"/>
    </xf>
    <xf numFmtId="3" fontId="6" fillId="3" borderId="1" xfId="4" applyNumberFormat="1" applyFont="1" applyFill="1" applyBorder="1" applyAlignment="1">
      <alignment vertical="center" wrapText="1"/>
    </xf>
    <xf numFmtId="3" fontId="6" fillId="2" borderId="1" xfId="4" applyNumberFormat="1" applyFont="1" applyFill="1" applyBorder="1" applyAlignment="1">
      <alignment vertical="center" wrapText="1"/>
    </xf>
    <xf numFmtId="3" fontId="7" fillId="3" borderId="10" xfId="4" applyNumberFormat="1" applyFont="1" applyFill="1" applyBorder="1" applyAlignment="1">
      <alignment vertical="center" wrapText="1"/>
    </xf>
    <xf numFmtId="3" fontId="7" fillId="2" borderId="10" xfId="4" applyNumberFormat="1" applyFont="1" applyFill="1" applyBorder="1" applyAlignment="1">
      <alignment vertical="center" wrapText="1"/>
    </xf>
    <xf numFmtId="3" fontId="7" fillId="0" borderId="11" xfId="0" applyNumberFormat="1" applyFont="1" applyFill="1" applyBorder="1" applyAlignment="1">
      <alignment vertical="center"/>
    </xf>
    <xf numFmtId="3" fontId="7" fillId="4" borderId="12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vertical="center"/>
    </xf>
    <xf numFmtId="3" fontId="6" fillId="0" borderId="10" xfId="0" applyNumberFormat="1" applyFont="1" applyFill="1" applyBorder="1" applyAlignment="1">
      <alignment vertical="center"/>
    </xf>
    <xf numFmtId="3" fontId="7" fillId="4" borderId="7" xfId="0" applyNumberFormat="1" applyFont="1" applyFill="1" applyBorder="1" applyAlignment="1">
      <alignment vertical="center"/>
    </xf>
    <xf numFmtId="3" fontId="7" fillId="4" borderId="8" xfId="0" applyNumberFormat="1" applyFont="1" applyFill="1" applyBorder="1" applyAlignment="1">
      <alignment vertical="center"/>
    </xf>
    <xf numFmtId="167" fontId="6" fillId="0" borderId="10" xfId="5" applyNumberFormat="1" applyFont="1" applyFill="1" applyBorder="1" applyAlignment="1">
      <alignment vertical="center"/>
    </xf>
    <xf numFmtId="3" fontId="6" fillId="0" borderId="11" xfId="0" applyNumberFormat="1" applyFont="1" applyFill="1" applyBorder="1" applyAlignment="1">
      <alignment vertical="center"/>
    </xf>
    <xf numFmtId="3" fontId="6" fillId="5" borderId="8" xfId="0" applyNumberFormat="1" applyFont="1" applyFill="1" applyBorder="1" applyAlignment="1">
      <alignment horizontal="right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right" vertical="center"/>
    </xf>
    <xf numFmtId="3" fontId="6" fillId="2" borderId="1" xfId="0" applyNumberFormat="1" applyFont="1" applyFill="1" applyBorder="1" applyAlignment="1">
      <alignment horizontal="right" vertical="center"/>
    </xf>
    <xf numFmtId="165" fontId="13" fillId="2" borderId="0" xfId="0" applyNumberFormat="1" applyFont="1" applyFill="1" applyAlignment="1">
      <alignment wrapText="1"/>
    </xf>
    <xf numFmtId="3" fontId="6" fillId="0" borderId="9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 wrapText="1"/>
    </xf>
    <xf numFmtId="165" fontId="2" fillId="2" borderId="0" xfId="0" applyNumberFormat="1" applyFont="1" applyFill="1" applyAlignment="1">
      <alignment horizontal="right" wrapText="1"/>
    </xf>
    <xf numFmtId="0" fontId="12" fillId="0" borderId="0" xfId="0" applyFont="1" applyAlignment="1">
      <alignment horizontal="right" wrapText="1"/>
    </xf>
    <xf numFmtId="0" fontId="15" fillId="0" borderId="0" xfId="0" applyFont="1" applyAlignment="1">
      <alignment horizontal="right" wrapText="1"/>
    </xf>
  </cellXfs>
  <cellStyles count="6">
    <cellStyle name="Обычный" xfId="0" builtinId="0"/>
    <cellStyle name="Обычный 3" xfId="1"/>
    <cellStyle name="Финансовый" xfId="5" builtinId="3"/>
    <cellStyle name="Финансовый 2" xfId="4"/>
    <cellStyle name="Финансовый 3" xfId="2"/>
    <cellStyle name="Финансовый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view="pageBreakPreview" zoomScaleNormal="100" zoomScaleSheetLayoutView="100" workbookViewId="0">
      <pane xSplit="2" ySplit="14" topLeftCell="C58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RowHeight="15.6" x14ac:dyDescent="0.3"/>
  <cols>
    <col min="1" max="1" width="7.109375" style="2" customWidth="1"/>
    <col min="2" max="2" width="42.109375" style="1" customWidth="1"/>
    <col min="3" max="3" width="12.109375" style="3" customWidth="1"/>
    <col min="4" max="4" width="12.5546875" style="3" customWidth="1"/>
    <col min="5" max="5" width="12.88671875" style="3" customWidth="1"/>
    <col min="6" max="6" width="12" style="3" customWidth="1"/>
    <col min="7" max="7" width="13" style="3" customWidth="1"/>
    <col min="8" max="8" width="13.33203125" style="3" customWidth="1"/>
    <col min="9" max="9" width="13" style="3" customWidth="1"/>
    <col min="10" max="10" width="11.88671875" style="3" customWidth="1"/>
    <col min="11" max="11" width="14.33203125" style="3" customWidth="1"/>
    <col min="12" max="12" width="17.5546875" style="4" customWidth="1"/>
    <col min="13" max="14" width="9.88671875" style="4" customWidth="1"/>
    <col min="15" max="15" width="8.6640625" style="4" customWidth="1"/>
    <col min="16" max="100" width="9.109375" style="4"/>
    <col min="101" max="101" width="7.88671875" style="4" customWidth="1"/>
    <col min="102" max="102" width="62.6640625" style="4" customWidth="1"/>
    <col min="103" max="103" width="14.44140625" style="4" customWidth="1"/>
    <col min="104" max="104" width="13.6640625" style="4" customWidth="1"/>
    <col min="105" max="105" width="14.5546875" style="4" customWidth="1"/>
    <col min="106" max="106" width="14" style="4" customWidth="1"/>
    <col min="107" max="108" width="13.44140625" style="4" bestFit="1" customWidth="1"/>
    <col min="109" max="109" width="15.44140625" style="4" customWidth="1"/>
    <col min="110" max="110" width="13.44140625" style="4" bestFit="1" customWidth="1"/>
    <col min="111" max="111" width="14" style="4" customWidth="1"/>
    <col min="112" max="112" width="18.5546875" style="4" customWidth="1"/>
    <col min="113" max="113" width="8.109375" style="4" bestFit="1" customWidth="1"/>
    <col min="114" max="356" width="9.109375" style="4"/>
    <col min="357" max="357" width="7.88671875" style="4" customWidth="1"/>
    <col min="358" max="358" width="62.6640625" style="4" customWidth="1"/>
    <col min="359" max="359" width="14.44140625" style="4" customWidth="1"/>
    <col min="360" max="360" width="13.6640625" style="4" customWidth="1"/>
    <col min="361" max="361" width="14.5546875" style="4" customWidth="1"/>
    <col min="362" max="362" width="14" style="4" customWidth="1"/>
    <col min="363" max="364" width="13.44140625" style="4" bestFit="1" customWidth="1"/>
    <col min="365" max="365" width="15.44140625" style="4" customWidth="1"/>
    <col min="366" max="366" width="13.44140625" style="4" bestFit="1" customWidth="1"/>
    <col min="367" max="367" width="14" style="4" customWidth="1"/>
    <col min="368" max="368" width="18.5546875" style="4" customWidth="1"/>
    <col min="369" max="369" width="8.109375" style="4" bestFit="1" customWidth="1"/>
    <col min="370" max="612" width="9.109375" style="4"/>
    <col min="613" max="613" width="7.88671875" style="4" customWidth="1"/>
    <col min="614" max="614" width="62.6640625" style="4" customWidth="1"/>
    <col min="615" max="615" width="14.44140625" style="4" customWidth="1"/>
    <col min="616" max="616" width="13.6640625" style="4" customWidth="1"/>
    <col min="617" max="617" width="14.5546875" style="4" customWidth="1"/>
    <col min="618" max="618" width="14" style="4" customWidth="1"/>
    <col min="619" max="620" width="13.44140625" style="4" bestFit="1" customWidth="1"/>
    <col min="621" max="621" width="15.44140625" style="4" customWidth="1"/>
    <col min="622" max="622" width="13.44140625" style="4" bestFit="1" customWidth="1"/>
    <col min="623" max="623" width="14" style="4" customWidth="1"/>
    <col min="624" max="624" width="18.5546875" style="4" customWidth="1"/>
    <col min="625" max="625" width="8.109375" style="4" bestFit="1" customWidth="1"/>
    <col min="626" max="868" width="9.109375" style="4"/>
    <col min="869" max="869" width="7.88671875" style="4" customWidth="1"/>
    <col min="870" max="870" width="62.6640625" style="4" customWidth="1"/>
    <col min="871" max="871" width="14.44140625" style="4" customWidth="1"/>
    <col min="872" max="872" width="13.6640625" style="4" customWidth="1"/>
    <col min="873" max="873" width="14.5546875" style="4" customWidth="1"/>
    <col min="874" max="874" width="14" style="4" customWidth="1"/>
    <col min="875" max="876" width="13.44140625" style="4" bestFit="1" customWidth="1"/>
    <col min="877" max="877" width="15.44140625" style="4" customWidth="1"/>
    <col min="878" max="878" width="13.44140625" style="4" bestFit="1" customWidth="1"/>
    <col min="879" max="879" width="14" style="4" customWidth="1"/>
    <col min="880" max="880" width="18.5546875" style="4" customWidth="1"/>
    <col min="881" max="881" width="8.109375" style="4" bestFit="1" customWidth="1"/>
    <col min="882" max="1124" width="9.109375" style="4"/>
    <col min="1125" max="1125" width="7.88671875" style="4" customWidth="1"/>
    <col min="1126" max="1126" width="62.6640625" style="4" customWidth="1"/>
    <col min="1127" max="1127" width="14.44140625" style="4" customWidth="1"/>
    <col min="1128" max="1128" width="13.6640625" style="4" customWidth="1"/>
    <col min="1129" max="1129" width="14.5546875" style="4" customWidth="1"/>
    <col min="1130" max="1130" width="14" style="4" customWidth="1"/>
    <col min="1131" max="1132" width="13.44140625" style="4" bestFit="1" customWidth="1"/>
    <col min="1133" max="1133" width="15.44140625" style="4" customWidth="1"/>
    <col min="1134" max="1134" width="13.44140625" style="4" bestFit="1" customWidth="1"/>
    <col min="1135" max="1135" width="14" style="4" customWidth="1"/>
    <col min="1136" max="1136" width="18.5546875" style="4" customWidth="1"/>
    <col min="1137" max="1137" width="8.109375" style="4" bestFit="1" customWidth="1"/>
    <col min="1138" max="1380" width="9.109375" style="4"/>
    <col min="1381" max="1381" width="7.88671875" style="4" customWidth="1"/>
    <col min="1382" max="1382" width="62.6640625" style="4" customWidth="1"/>
    <col min="1383" max="1383" width="14.44140625" style="4" customWidth="1"/>
    <col min="1384" max="1384" width="13.6640625" style="4" customWidth="1"/>
    <col min="1385" max="1385" width="14.5546875" style="4" customWidth="1"/>
    <col min="1386" max="1386" width="14" style="4" customWidth="1"/>
    <col min="1387" max="1388" width="13.44140625" style="4" bestFit="1" customWidth="1"/>
    <col min="1389" max="1389" width="15.44140625" style="4" customWidth="1"/>
    <col min="1390" max="1390" width="13.44140625" style="4" bestFit="1" customWidth="1"/>
    <col min="1391" max="1391" width="14" style="4" customWidth="1"/>
    <col min="1392" max="1392" width="18.5546875" style="4" customWidth="1"/>
    <col min="1393" max="1393" width="8.109375" style="4" bestFit="1" customWidth="1"/>
    <col min="1394" max="1636" width="9.109375" style="4"/>
    <col min="1637" max="1637" width="7.88671875" style="4" customWidth="1"/>
    <col min="1638" max="1638" width="62.6640625" style="4" customWidth="1"/>
    <col min="1639" max="1639" width="14.44140625" style="4" customWidth="1"/>
    <col min="1640" max="1640" width="13.6640625" style="4" customWidth="1"/>
    <col min="1641" max="1641" width="14.5546875" style="4" customWidth="1"/>
    <col min="1642" max="1642" width="14" style="4" customWidth="1"/>
    <col min="1643" max="1644" width="13.44140625" style="4" bestFit="1" customWidth="1"/>
    <col min="1645" max="1645" width="15.44140625" style="4" customWidth="1"/>
    <col min="1646" max="1646" width="13.44140625" style="4" bestFit="1" customWidth="1"/>
    <col min="1647" max="1647" width="14" style="4" customWidth="1"/>
    <col min="1648" max="1648" width="18.5546875" style="4" customWidth="1"/>
    <col min="1649" max="1649" width="8.109375" style="4" bestFit="1" customWidth="1"/>
    <col min="1650" max="1892" width="9.109375" style="4"/>
    <col min="1893" max="1893" width="7.88671875" style="4" customWidth="1"/>
    <col min="1894" max="1894" width="62.6640625" style="4" customWidth="1"/>
    <col min="1895" max="1895" width="14.44140625" style="4" customWidth="1"/>
    <col min="1896" max="1896" width="13.6640625" style="4" customWidth="1"/>
    <col min="1897" max="1897" width="14.5546875" style="4" customWidth="1"/>
    <col min="1898" max="1898" width="14" style="4" customWidth="1"/>
    <col min="1899" max="1900" width="13.44140625" style="4" bestFit="1" customWidth="1"/>
    <col min="1901" max="1901" width="15.44140625" style="4" customWidth="1"/>
    <col min="1902" max="1902" width="13.44140625" style="4" bestFit="1" customWidth="1"/>
    <col min="1903" max="1903" width="14" style="4" customWidth="1"/>
    <col min="1904" max="1904" width="18.5546875" style="4" customWidth="1"/>
    <col min="1905" max="1905" width="8.109375" style="4" bestFit="1" customWidth="1"/>
    <col min="1906" max="2148" width="9.109375" style="4"/>
    <col min="2149" max="2149" width="7.88671875" style="4" customWidth="1"/>
    <col min="2150" max="2150" width="62.6640625" style="4" customWidth="1"/>
    <col min="2151" max="2151" width="14.44140625" style="4" customWidth="1"/>
    <col min="2152" max="2152" width="13.6640625" style="4" customWidth="1"/>
    <col min="2153" max="2153" width="14.5546875" style="4" customWidth="1"/>
    <col min="2154" max="2154" width="14" style="4" customWidth="1"/>
    <col min="2155" max="2156" width="13.44140625" style="4" bestFit="1" customWidth="1"/>
    <col min="2157" max="2157" width="15.44140625" style="4" customWidth="1"/>
    <col min="2158" max="2158" width="13.44140625" style="4" bestFit="1" customWidth="1"/>
    <col min="2159" max="2159" width="14" style="4" customWidth="1"/>
    <col min="2160" max="2160" width="18.5546875" style="4" customWidth="1"/>
    <col min="2161" max="2161" width="8.109375" style="4" bestFit="1" customWidth="1"/>
    <col min="2162" max="2404" width="9.109375" style="4"/>
    <col min="2405" max="2405" width="7.88671875" style="4" customWidth="1"/>
    <col min="2406" max="2406" width="62.6640625" style="4" customWidth="1"/>
    <col min="2407" max="2407" width="14.44140625" style="4" customWidth="1"/>
    <col min="2408" max="2408" width="13.6640625" style="4" customWidth="1"/>
    <col min="2409" max="2409" width="14.5546875" style="4" customWidth="1"/>
    <col min="2410" max="2410" width="14" style="4" customWidth="1"/>
    <col min="2411" max="2412" width="13.44140625" style="4" bestFit="1" customWidth="1"/>
    <col min="2413" max="2413" width="15.44140625" style="4" customWidth="1"/>
    <col min="2414" max="2414" width="13.44140625" style="4" bestFit="1" customWidth="1"/>
    <col min="2415" max="2415" width="14" style="4" customWidth="1"/>
    <col min="2416" max="2416" width="18.5546875" style="4" customWidth="1"/>
    <col min="2417" max="2417" width="8.109375" style="4" bestFit="1" customWidth="1"/>
    <col min="2418" max="2660" width="9.109375" style="4"/>
    <col min="2661" max="2661" width="7.88671875" style="4" customWidth="1"/>
    <col min="2662" max="2662" width="62.6640625" style="4" customWidth="1"/>
    <col min="2663" max="2663" width="14.44140625" style="4" customWidth="1"/>
    <col min="2664" max="2664" width="13.6640625" style="4" customWidth="1"/>
    <col min="2665" max="2665" width="14.5546875" style="4" customWidth="1"/>
    <col min="2666" max="2666" width="14" style="4" customWidth="1"/>
    <col min="2667" max="2668" width="13.44140625" style="4" bestFit="1" customWidth="1"/>
    <col min="2669" max="2669" width="15.44140625" style="4" customWidth="1"/>
    <col min="2670" max="2670" width="13.44140625" style="4" bestFit="1" customWidth="1"/>
    <col min="2671" max="2671" width="14" style="4" customWidth="1"/>
    <col min="2672" max="2672" width="18.5546875" style="4" customWidth="1"/>
    <col min="2673" max="2673" width="8.109375" style="4" bestFit="1" customWidth="1"/>
    <col min="2674" max="2916" width="9.109375" style="4"/>
    <col min="2917" max="2917" width="7.88671875" style="4" customWidth="1"/>
    <col min="2918" max="2918" width="62.6640625" style="4" customWidth="1"/>
    <col min="2919" max="2919" width="14.44140625" style="4" customWidth="1"/>
    <col min="2920" max="2920" width="13.6640625" style="4" customWidth="1"/>
    <col min="2921" max="2921" width="14.5546875" style="4" customWidth="1"/>
    <col min="2922" max="2922" width="14" style="4" customWidth="1"/>
    <col min="2923" max="2924" width="13.44140625" style="4" bestFit="1" customWidth="1"/>
    <col min="2925" max="2925" width="15.44140625" style="4" customWidth="1"/>
    <col min="2926" max="2926" width="13.44140625" style="4" bestFit="1" customWidth="1"/>
    <col min="2927" max="2927" width="14" style="4" customWidth="1"/>
    <col min="2928" max="2928" width="18.5546875" style="4" customWidth="1"/>
    <col min="2929" max="2929" width="8.109375" style="4" bestFit="1" customWidth="1"/>
    <col min="2930" max="3172" width="9.109375" style="4"/>
    <col min="3173" max="3173" width="7.88671875" style="4" customWidth="1"/>
    <col min="3174" max="3174" width="62.6640625" style="4" customWidth="1"/>
    <col min="3175" max="3175" width="14.44140625" style="4" customWidth="1"/>
    <col min="3176" max="3176" width="13.6640625" style="4" customWidth="1"/>
    <col min="3177" max="3177" width="14.5546875" style="4" customWidth="1"/>
    <col min="3178" max="3178" width="14" style="4" customWidth="1"/>
    <col min="3179" max="3180" width="13.44140625" style="4" bestFit="1" customWidth="1"/>
    <col min="3181" max="3181" width="15.44140625" style="4" customWidth="1"/>
    <col min="3182" max="3182" width="13.44140625" style="4" bestFit="1" customWidth="1"/>
    <col min="3183" max="3183" width="14" style="4" customWidth="1"/>
    <col min="3184" max="3184" width="18.5546875" style="4" customWidth="1"/>
    <col min="3185" max="3185" width="8.109375" style="4" bestFit="1" customWidth="1"/>
    <col min="3186" max="3428" width="9.109375" style="4"/>
    <col min="3429" max="3429" width="7.88671875" style="4" customWidth="1"/>
    <col min="3430" max="3430" width="62.6640625" style="4" customWidth="1"/>
    <col min="3431" max="3431" width="14.44140625" style="4" customWidth="1"/>
    <col min="3432" max="3432" width="13.6640625" style="4" customWidth="1"/>
    <col min="3433" max="3433" width="14.5546875" style="4" customWidth="1"/>
    <col min="3434" max="3434" width="14" style="4" customWidth="1"/>
    <col min="3435" max="3436" width="13.44140625" style="4" bestFit="1" customWidth="1"/>
    <col min="3437" max="3437" width="15.44140625" style="4" customWidth="1"/>
    <col min="3438" max="3438" width="13.44140625" style="4" bestFit="1" customWidth="1"/>
    <col min="3439" max="3439" width="14" style="4" customWidth="1"/>
    <col min="3440" max="3440" width="18.5546875" style="4" customWidth="1"/>
    <col min="3441" max="3441" width="8.109375" style="4" bestFit="1" customWidth="1"/>
    <col min="3442" max="3684" width="9.109375" style="4"/>
    <col min="3685" max="3685" width="7.88671875" style="4" customWidth="1"/>
    <col min="3686" max="3686" width="62.6640625" style="4" customWidth="1"/>
    <col min="3687" max="3687" width="14.44140625" style="4" customWidth="1"/>
    <col min="3688" max="3688" width="13.6640625" style="4" customWidth="1"/>
    <col min="3689" max="3689" width="14.5546875" style="4" customWidth="1"/>
    <col min="3690" max="3690" width="14" style="4" customWidth="1"/>
    <col min="3691" max="3692" width="13.44140625" style="4" bestFit="1" customWidth="1"/>
    <col min="3693" max="3693" width="15.44140625" style="4" customWidth="1"/>
    <col min="3694" max="3694" width="13.44140625" style="4" bestFit="1" customWidth="1"/>
    <col min="3695" max="3695" width="14" style="4" customWidth="1"/>
    <col min="3696" max="3696" width="18.5546875" style="4" customWidth="1"/>
    <col min="3697" max="3697" width="8.109375" style="4" bestFit="1" customWidth="1"/>
    <col min="3698" max="3940" width="9.109375" style="4"/>
    <col min="3941" max="3941" width="7.88671875" style="4" customWidth="1"/>
    <col min="3942" max="3942" width="62.6640625" style="4" customWidth="1"/>
    <col min="3943" max="3943" width="14.44140625" style="4" customWidth="1"/>
    <col min="3944" max="3944" width="13.6640625" style="4" customWidth="1"/>
    <col min="3945" max="3945" width="14.5546875" style="4" customWidth="1"/>
    <col min="3946" max="3946" width="14" style="4" customWidth="1"/>
    <col min="3947" max="3948" width="13.44140625" style="4" bestFit="1" customWidth="1"/>
    <col min="3949" max="3949" width="15.44140625" style="4" customWidth="1"/>
    <col min="3950" max="3950" width="13.44140625" style="4" bestFit="1" customWidth="1"/>
    <col min="3951" max="3951" width="14" style="4" customWidth="1"/>
    <col min="3952" max="3952" width="18.5546875" style="4" customWidth="1"/>
    <col min="3953" max="3953" width="8.109375" style="4" bestFit="1" customWidth="1"/>
    <col min="3954" max="4196" width="9.109375" style="4"/>
    <col min="4197" max="4197" width="7.88671875" style="4" customWidth="1"/>
    <col min="4198" max="4198" width="62.6640625" style="4" customWidth="1"/>
    <col min="4199" max="4199" width="14.44140625" style="4" customWidth="1"/>
    <col min="4200" max="4200" width="13.6640625" style="4" customWidth="1"/>
    <col min="4201" max="4201" width="14.5546875" style="4" customWidth="1"/>
    <col min="4202" max="4202" width="14" style="4" customWidth="1"/>
    <col min="4203" max="4204" width="13.44140625" style="4" bestFit="1" customWidth="1"/>
    <col min="4205" max="4205" width="15.44140625" style="4" customWidth="1"/>
    <col min="4206" max="4206" width="13.44140625" style="4" bestFit="1" customWidth="1"/>
    <col min="4207" max="4207" width="14" style="4" customWidth="1"/>
    <col min="4208" max="4208" width="18.5546875" style="4" customWidth="1"/>
    <col min="4209" max="4209" width="8.109375" style="4" bestFit="1" customWidth="1"/>
    <col min="4210" max="4452" width="9.109375" style="4"/>
    <col min="4453" max="4453" width="7.88671875" style="4" customWidth="1"/>
    <col min="4454" max="4454" width="62.6640625" style="4" customWidth="1"/>
    <col min="4455" max="4455" width="14.44140625" style="4" customWidth="1"/>
    <col min="4456" max="4456" width="13.6640625" style="4" customWidth="1"/>
    <col min="4457" max="4457" width="14.5546875" style="4" customWidth="1"/>
    <col min="4458" max="4458" width="14" style="4" customWidth="1"/>
    <col min="4459" max="4460" width="13.44140625" style="4" bestFit="1" customWidth="1"/>
    <col min="4461" max="4461" width="15.44140625" style="4" customWidth="1"/>
    <col min="4462" max="4462" width="13.44140625" style="4" bestFit="1" customWidth="1"/>
    <col min="4463" max="4463" width="14" style="4" customWidth="1"/>
    <col min="4464" max="4464" width="18.5546875" style="4" customWidth="1"/>
    <col min="4465" max="4465" width="8.109375" style="4" bestFit="1" customWidth="1"/>
    <col min="4466" max="4708" width="9.109375" style="4"/>
    <col min="4709" max="4709" width="7.88671875" style="4" customWidth="1"/>
    <col min="4710" max="4710" width="62.6640625" style="4" customWidth="1"/>
    <col min="4711" max="4711" width="14.44140625" style="4" customWidth="1"/>
    <col min="4712" max="4712" width="13.6640625" style="4" customWidth="1"/>
    <col min="4713" max="4713" width="14.5546875" style="4" customWidth="1"/>
    <col min="4714" max="4714" width="14" style="4" customWidth="1"/>
    <col min="4715" max="4716" width="13.44140625" style="4" bestFit="1" customWidth="1"/>
    <col min="4717" max="4717" width="15.44140625" style="4" customWidth="1"/>
    <col min="4718" max="4718" width="13.44140625" style="4" bestFit="1" customWidth="1"/>
    <col min="4719" max="4719" width="14" style="4" customWidth="1"/>
    <col min="4720" max="4720" width="18.5546875" style="4" customWidth="1"/>
    <col min="4721" max="4721" width="8.109375" style="4" bestFit="1" customWidth="1"/>
    <col min="4722" max="4964" width="9.109375" style="4"/>
    <col min="4965" max="4965" width="7.88671875" style="4" customWidth="1"/>
    <col min="4966" max="4966" width="62.6640625" style="4" customWidth="1"/>
    <col min="4967" max="4967" width="14.44140625" style="4" customWidth="1"/>
    <col min="4968" max="4968" width="13.6640625" style="4" customWidth="1"/>
    <col min="4969" max="4969" width="14.5546875" style="4" customWidth="1"/>
    <col min="4970" max="4970" width="14" style="4" customWidth="1"/>
    <col min="4971" max="4972" width="13.44140625" style="4" bestFit="1" customWidth="1"/>
    <col min="4973" max="4973" width="15.44140625" style="4" customWidth="1"/>
    <col min="4974" max="4974" width="13.44140625" style="4" bestFit="1" customWidth="1"/>
    <col min="4975" max="4975" width="14" style="4" customWidth="1"/>
    <col min="4976" max="4976" width="18.5546875" style="4" customWidth="1"/>
    <col min="4977" max="4977" width="8.109375" style="4" bestFit="1" customWidth="1"/>
    <col min="4978" max="5220" width="9.109375" style="4"/>
    <col min="5221" max="5221" width="7.88671875" style="4" customWidth="1"/>
    <col min="5222" max="5222" width="62.6640625" style="4" customWidth="1"/>
    <col min="5223" max="5223" width="14.44140625" style="4" customWidth="1"/>
    <col min="5224" max="5224" width="13.6640625" style="4" customWidth="1"/>
    <col min="5225" max="5225" width="14.5546875" style="4" customWidth="1"/>
    <col min="5226" max="5226" width="14" style="4" customWidth="1"/>
    <col min="5227" max="5228" width="13.44140625" style="4" bestFit="1" customWidth="1"/>
    <col min="5229" max="5229" width="15.44140625" style="4" customWidth="1"/>
    <col min="5230" max="5230" width="13.44140625" style="4" bestFit="1" customWidth="1"/>
    <col min="5231" max="5231" width="14" style="4" customWidth="1"/>
    <col min="5232" max="5232" width="18.5546875" style="4" customWidth="1"/>
    <col min="5233" max="5233" width="8.109375" style="4" bestFit="1" customWidth="1"/>
    <col min="5234" max="5476" width="9.109375" style="4"/>
    <col min="5477" max="5477" width="7.88671875" style="4" customWidth="1"/>
    <col min="5478" max="5478" width="62.6640625" style="4" customWidth="1"/>
    <col min="5479" max="5479" width="14.44140625" style="4" customWidth="1"/>
    <col min="5480" max="5480" width="13.6640625" style="4" customWidth="1"/>
    <col min="5481" max="5481" width="14.5546875" style="4" customWidth="1"/>
    <col min="5482" max="5482" width="14" style="4" customWidth="1"/>
    <col min="5483" max="5484" width="13.44140625" style="4" bestFit="1" customWidth="1"/>
    <col min="5485" max="5485" width="15.44140625" style="4" customWidth="1"/>
    <col min="5486" max="5486" width="13.44140625" style="4" bestFit="1" customWidth="1"/>
    <col min="5487" max="5487" width="14" style="4" customWidth="1"/>
    <col min="5488" max="5488" width="18.5546875" style="4" customWidth="1"/>
    <col min="5489" max="5489" width="8.109375" style="4" bestFit="1" customWidth="1"/>
    <col min="5490" max="5732" width="9.109375" style="4"/>
    <col min="5733" max="5733" width="7.88671875" style="4" customWidth="1"/>
    <col min="5734" max="5734" width="62.6640625" style="4" customWidth="1"/>
    <col min="5735" max="5735" width="14.44140625" style="4" customWidth="1"/>
    <col min="5736" max="5736" width="13.6640625" style="4" customWidth="1"/>
    <col min="5737" max="5737" width="14.5546875" style="4" customWidth="1"/>
    <col min="5738" max="5738" width="14" style="4" customWidth="1"/>
    <col min="5739" max="5740" width="13.44140625" style="4" bestFit="1" customWidth="1"/>
    <col min="5741" max="5741" width="15.44140625" style="4" customWidth="1"/>
    <col min="5742" max="5742" width="13.44140625" style="4" bestFit="1" customWidth="1"/>
    <col min="5743" max="5743" width="14" style="4" customWidth="1"/>
    <col min="5744" max="5744" width="18.5546875" style="4" customWidth="1"/>
    <col min="5745" max="5745" width="8.109375" style="4" bestFit="1" customWidth="1"/>
    <col min="5746" max="5988" width="9.109375" style="4"/>
    <col min="5989" max="5989" width="7.88671875" style="4" customWidth="1"/>
    <col min="5990" max="5990" width="62.6640625" style="4" customWidth="1"/>
    <col min="5991" max="5991" width="14.44140625" style="4" customWidth="1"/>
    <col min="5992" max="5992" width="13.6640625" style="4" customWidth="1"/>
    <col min="5993" max="5993" width="14.5546875" style="4" customWidth="1"/>
    <col min="5994" max="5994" width="14" style="4" customWidth="1"/>
    <col min="5995" max="5996" width="13.44140625" style="4" bestFit="1" customWidth="1"/>
    <col min="5997" max="5997" width="15.44140625" style="4" customWidth="1"/>
    <col min="5998" max="5998" width="13.44140625" style="4" bestFit="1" customWidth="1"/>
    <col min="5999" max="5999" width="14" style="4" customWidth="1"/>
    <col min="6000" max="6000" width="18.5546875" style="4" customWidth="1"/>
    <col min="6001" max="6001" width="8.109375" style="4" bestFit="1" customWidth="1"/>
    <col min="6002" max="6244" width="9.109375" style="4"/>
    <col min="6245" max="6245" width="7.88671875" style="4" customWidth="1"/>
    <col min="6246" max="6246" width="62.6640625" style="4" customWidth="1"/>
    <col min="6247" max="6247" width="14.44140625" style="4" customWidth="1"/>
    <col min="6248" max="6248" width="13.6640625" style="4" customWidth="1"/>
    <col min="6249" max="6249" width="14.5546875" style="4" customWidth="1"/>
    <col min="6250" max="6250" width="14" style="4" customWidth="1"/>
    <col min="6251" max="6252" width="13.44140625" style="4" bestFit="1" customWidth="1"/>
    <col min="6253" max="6253" width="15.44140625" style="4" customWidth="1"/>
    <col min="6254" max="6254" width="13.44140625" style="4" bestFit="1" customWidth="1"/>
    <col min="6255" max="6255" width="14" style="4" customWidth="1"/>
    <col min="6256" max="6256" width="18.5546875" style="4" customWidth="1"/>
    <col min="6257" max="6257" width="8.109375" style="4" bestFit="1" customWidth="1"/>
    <col min="6258" max="6500" width="9.109375" style="4"/>
    <col min="6501" max="6501" width="7.88671875" style="4" customWidth="1"/>
    <col min="6502" max="6502" width="62.6640625" style="4" customWidth="1"/>
    <col min="6503" max="6503" width="14.44140625" style="4" customWidth="1"/>
    <col min="6504" max="6504" width="13.6640625" style="4" customWidth="1"/>
    <col min="6505" max="6505" width="14.5546875" style="4" customWidth="1"/>
    <col min="6506" max="6506" width="14" style="4" customWidth="1"/>
    <col min="6507" max="6508" width="13.44140625" style="4" bestFit="1" customWidth="1"/>
    <col min="6509" max="6509" width="15.44140625" style="4" customWidth="1"/>
    <col min="6510" max="6510" width="13.44140625" style="4" bestFit="1" customWidth="1"/>
    <col min="6511" max="6511" width="14" style="4" customWidth="1"/>
    <col min="6512" max="6512" width="18.5546875" style="4" customWidth="1"/>
    <col min="6513" max="6513" width="8.109375" style="4" bestFit="1" customWidth="1"/>
    <col min="6514" max="6756" width="9.109375" style="4"/>
    <col min="6757" max="6757" width="7.88671875" style="4" customWidth="1"/>
    <col min="6758" max="6758" width="62.6640625" style="4" customWidth="1"/>
    <col min="6759" max="6759" width="14.44140625" style="4" customWidth="1"/>
    <col min="6760" max="6760" width="13.6640625" style="4" customWidth="1"/>
    <col min="6761" max="6761" width="14.5546875" style="4" customWidth="1"/>
    <col min="6762" max="6762" width="14" style="4" customWidth="1"/>
    <col min="6763" max="6764" width="13.44140625" style="4" bestFit="1" customWidth="1"/>
    <col min="6765" max="6765" width="15.44140625" style="4" customWidth="1"/>
    <col min="6766" max="6766" width="13.44140625" style="4" bestFit="1" customWidth="1"/>
    <col min="6767" max="6767" width="14" style="4" customWidth="1"/>
    <col min="6768" max="6768" width="18.5546875" style="4" customWidth="1"/>
    <col min="6769" max="6769" width="8.109375" style="4" bestFit="1" customWidth="1"/>
    <col min="6770" max="7012" width="9.109375" style="4"/>
    <col min="7013" max="7013" width="7.88671875" style="4" customWidth="1"/>
    <col min="7014" max="7014" width="62.6640625" style="4" customWidth="1"/>
    <col min="7015" max="7015" width="14.44140625" style="4" customWidth="1"/>
    <col min="7016" max="7016" width="13.6640625" style="4" customWidth="1"/>
    <col min="7017" max="7017" width="14.5546875" style="4" customWidth="1"/>
    <col min="7018" max="7018" width="14" style="4" customWidth="1"/>
    <col min="7019" max="7020" width="13.44140625" style="4" bestFit="1" customWidth="1"/>
    <col min="7021" max="7021" width="15.44140625" style="4" customWidth="1"/>
    <col min="7022" max="7022" width="13.44140625" style="4" bestFit="1" customWidth="1"/>
    <col min="7023" max="7023" width="14" style="4" customWidth="1"/>
    <col min="7024" max="7024" width="18.5546875" style="4" customWidth="1"/>
    <col min="7025" max="7025" width="8.109375" style="4" bestFit="1" customWidth="1"/>
    <col min="7026" max="7268" width="9.109375" style="4"/>
    <col min="7269" max="7269" width="7.88671875" style="4" customWidth="1"/>
    <col min="7270" max="7270" width="62.6640625" style="4" customWidth="1"/>
    <col min="7271" max="7271" width="14.44140625" style="4" customWidth="1"/>
    <col min="7272" max="7272" width="13.6640625" style="4" customWidth="1"/>
    <col min="7273" max="7273" width="14.5546875" style="4" customWidth="1"/>
    <col min="7274" max="7274" width="14" style="4" customWidth="1"/>
    <col min="7275" max="7276" width="13.44140625" style="4" bestFit="1" customWidth="1"/>
    <col min="7277" max="7277" width="15.44140625" style="4" customWidth="1"/>
    <col min="7278" max="7278" width="13.44140625" style="4" bestFit="1" customWidth="1"/>
    <col min="7279" max="7279" width="14" style="4" customWidth="1"/>
    <col min="7280" max="7280" width="18.5546875" style="4" customWidth="1"/>
    <col min="7281" max="7281" width="8.109375" style="4" bestFit="1" customWidth="1"/>
    <col min="7282" max="7524" width="9.109375" style="4"/>
    <col min="7525" max="7525" width="7.88671875" style="4" customWidth="1"/>
    <col min="7526" max="7526" width="62.6640625" style="4" customWidth="1"/>
    <col min="7527" max="7527" width="14.44140625" style="4" customWidth="1"/>
    <col min="7528" max="7528" width="13.6640625" style="4" customWidth="1"/>
    <col min="7529" max="7529" width="14.5546875" style="4" customWidth="1"/>
    <col min="7530" max="7530" width="14" style="4" customWidth="1"/>
    <col min="7531" max="7532" width="13.44140625" style="4" bestFit="1" customWidth="1"/>
    <col min="7533" max="7533" width="15.44140625" style="4" customWidth="1"/>
    <col min="7534" max="7534" width="13.44140625" style="4" bestFit="1" customWidth="1"/>
    <col min="7535" max="7535" width="14" style="4" customWidth="1"/>
    <col min="7536" max="7536" width="18.5546875" style="4" customWidth="1"/>
    <col min="7537" max="7537" width="8.109375" style="4" bestFit="1" customWidth="1"/>
    <col min="7538" max="7780" width="9.109375" style="4"/>
    <col min="7781" max="7781" width="7.88671875" style="4" customWidth="1"/>
    <col min="7782" max="7782" width="62.6640625" style="4" customWidth="1"/>
    <col min="7783" max="7783" width="14.44140625" style="4" customWidth="1"/>
    <col min="7784" max="7784" width="13.6640625" style="4" customWidth="1"/>
    <col min="7785" max="7785" width="14.5546875" style="4" customWidth="1"/>
    <col min="7786" max="7786" width="14" style="4" customWidth="1"/>
    <col min="7787" max="7788" width="13.44140625" style="4" bestFit="1" customWidth="1"/>
    <col min="7789" max="7789" width="15.44140625" style="4" customWidth="1"/>
    <col min="7790" max="7790" width="13.44140625" style="4" bestFit="1" customWidth="1"/>
    <col min="7791" max="7791" width="14" style="4" customWidth="1"/>
    <col min="7792" max="7792" width="18.5546875" style="4" customWidth="1"/>
    <col min="7793" max="7793" width="8.109375" style="4" bestFit="1" customWidth="1"/>
    <col min="7794" max="8036" width="9.109375" style="4"/>
    <col min="8037" max="8037" width="7.88671875" style="4" customWidth="1"/>
    <col min="8038" max="8038" width="62.6640625" style="4" customWidth="1"/>
    <col min="8039" max="8039" width="14.44140625" style="4" customWidth="1"/>
    <col min="8040" max="8040" width="13.6640625" style="4" customWidth="1"/>
    <col min="8041" max="8041" width="14.5546875" style="4" customWidth="1"/>
    <col min="8042" max="8042" width="14" style="4" customWidth="1"/>
    <col min="8043" max="8044" width="13.44140625" style="4" bestFit="1" customWidth="1"/>
    <col min="8045" max="8045" width="15.44140625" style="4" customWidth="1"/>
    <col min="8046" max="8046" width="13.44140625" style="4" bestFit="1" customWidth="1"/>
    <col min="8047" max="8047" width="14" style="4" customWidth="1"/>
    <col min="8048" max="8048" width="18.5546875" style="4" customWidth="1"/>
    <col min="8049" max="8049" width="8.109375" style="4" bestFit="1" customWidth="1"/>
    <col min="8050" max="8292" width="9.109375" style="4"/>
    <col min="8293" max="8293" width="7.88671875" style="4" customWidth="1"/>
    <col min="8294" max="8294" width="62.6640625" style="4" customWidth="1"/>
    <col min="8295" max="8295" width="14.44140625" style="4" customWidth="1"/>
    <col min="8296" max="8296" width="13.6640625" style="4" customWidth="1"/>
    <col min="8297" max="8297" width="14.5546875" style="4" customWidth="1"/>
    <col min="8298" max="8298" width="14" style="4" customWidth="1"/>
    <col min="8299" max="8300" width="13.44140625" style="4" bestFit="1" customWidth="1"/>
    <col min="8301" max="8301" width="15.44140625" style="4" customWidth="1"/>
    <col min="8302" max="8302" width="13.44140625" style="4" bestFit="1" customWidth="1"/>
    <col min="8303" max="8303" width="14" style="4" customWidth="1"/>
    <col min="8304" max="8304" width="18.5546875" style="4" customWidth="1"/>
    <col min="8305" max="8305" width="8.109375" style="4" bestFit="1" customWidth="1"/>
    <col min="8306" max="8548" width="9.109375" style="4"/>
    <col min="8549" max="8549" width="7.88671875" style="4" customWidth="1"/>
    <col min="8550" max="8550" width="62.6640625" style="4" customWidth="1"/>
    <col min="8551" max="8551" width="14.44140625" style="4" customWidth="1"/>
    <col min="8552" max="8552" width="13.6640625" style="4" customWidth="1"/>
    <col min="8553" max="8553" width="14.5546875" style="4" customWidth="1"/>
    <col min="8554" max="8554" width="14" style="4" customWidth="1"/>
    <col min="8555" max="8556" width="13.44140625" style="4" bestFit="1" customWidth="1"/>
    <col min="8557" max="8557" width="15.44140625" style="4" customWidth="1"/>
    <col min="8558" max="8558" width="13.44140625" style="4" bestFit="1" customWidth="1"/>
    <col min="8559" max="8559" width="14" style="4" customWidth="1"/>
    <col min="8560" max="8560" width="18.5546875" style="4" customWidth="1"/>
    <col min="8561" max="8561" width="8.109375" style="4" bestFit="1" customWidth="1"/>
    <col min="8562" max="8804" width="9.109375" style="4"/>
    <col min="8805" max="8805" width="7.88671875" style="4" customWidth="1"/>
    <col min="8806" max="8806" width="62.6640625" style="4" customWidth="1"/>
    <col min="8807" max="8807" width="14.44140625" style="4" customWidth="1"/>
    <col min="8808" max="8808" width="13.6640625" style="4" customWidth="1"/>
    <col min="8809" max="8809" width="14.5546875" style="4" customWidth="1"/>
    <col min="8810" max="8810" width="14" style="4" customWidth="1"/>
    <col min="8811" max="8812" width="13.44140625" style="4" bestFit="1" customWidth="1"/>
    <col min="8813" max="8813" width="15.44140625" style="4" customWidth="1"/>
    <col min="8814" max="8814" width="13.44140625" style="4" bestFit="1" customWidth="1"/>
    <col min="8815" max="8815" width="14" style="4" customWidth="1"/>
    <col min="8816" max="8816" width="18.5546875" style="4" customWidth="1"/>
    <col min="8817" max="8817" width="8.109375" style="4" bestFit="1" customWidth="1"/>
    <col min="8818" max="9060" width="9.109375" style="4"/>
    <col min="9061" max="9061" width="7.88671875" style="4" customWidth="1"/>
    <col min="9062" max="9062" width="62.6640625" style="4" customWidth="1"/>
    <col min="9063" max="9063" width="14.44140625" style="4" customWidth="1"/>
    <col min="9064" max="9064" width="13.6640625" style="4" customWidth="1"/>
    <col min="9065" max="9065" width="14.5546875" style="4" customWidth="1"/>
    <col min="9066" max="9066" width="14" style="4" customWidth="1"/>
    <col min="9067" max="9068" width="13.44140625" style="4" bestFit="1" customWidth="1"/>
    <col min="9069" max="9069" width="15.44140625" style="4" customWidth="1"/>
    <col min="9070" max="9070" width="13.44140625" style="4" bestFit="1" customWidth="1"/>
    <col min="9071" max="9071" width="14" style="4" customWidth="1"/>
    <col min="9072" max="9072" width="18.5546875" style="4" customWidth="1"/>
    <col min="9073" max="9073" width="8.109375" style="4" bestFit="1" customWidth="1"/>
    <col min="9074" max="9316" width="9.109375" style="4"/>
    <col min="9317" max="9317" width="7.88671875" style="4" customWidth="1"/>
    <col min="9318" max="9318" width="62.6640625" style="4" customWidth="1"/>
    <col min="9319" max="9319" width="14.44140625" style="4" customWidth="1"/>
    <col min="9320" max="9320" width="13.6640625" style="4" customWidth="1"/>
    <col min="9321" max="9321" width="14.5546875" style="4" customWidth="1"/>
    <col min="9322" max="9322" width="14" style="4" customWidth="1"/>
    <col min="9323" max="9324" width="13.44140625" style="4" bestFit="1" customWidth="1"/>
    <col min="9325" max="9325" width="15.44140625" style="4" customWidth="1"/>
    <col min="9326" max="9326" width="13.44140625" style="4" bestFit="1" customWidth="1"/>
    <col min="9327" max="9327" width="14" style="4" customWidth="1"/>
    <col min="9328" max="9328" width="18.5546875" style="4" customWidth="1"/>
    <col min="9329" max="9329" width="8.109375" style="4" bestFit="1" customWidth="1"/>
    <col min="9330" max="9572" width="9.109375" style="4"/>
    <col min="9573" max="9573" width="7.88671875" style="4" customWidth="1"/>
    <col min="9574" max="9574" width="62.6640625" style="4" customWidth="1"/>
    <col min="9575" max="9575" width="14.44140625" style="4" customWidth="1"/>
    <col min="9576" max="9576" width="13.6640625" style="4" customWidth="1"/>
    <col min="9577" max="9577" width="14.5546875" style="4" customWidth="1"/>
    <col min="9578" max="9578" width="14" style="4" customWidth="1"/>
    <col min="9579" max="9580" width="13.44140625" style="4" bestFit="1" customWidth="1"/>
    <col min="9581" max="9581" width="15.44140625" style="4" customWidth="1"/>
    <col min="9582" max="9582" width="13.44140625" style="4" bestFit="1" customWidth="1"/>
    <col min="9583" max="9583" width="14" style="4" customWidth="1"/>
    <col min="9584" max="9584" width="18.5546875" style="4" customWidth="1"/>
    <col min="9585" max="9585" width="8.109375" style="4" bestFit="1" customWidth="1"/>
    <col min="9586" max="9828" width="9.109375" style="4"/>
    <col min="9829" max="9829" width="7.88671875" style="4" customWidth="1"/>
    <col min="9830" max="9830" width="62.6640625" style="4" customWidth="1"/>
    <col min="9831" max="9831" width="14.44140625" style="4" customWidth="1"/>
    <col min="9832" max="9832" width="13.6640625" style="4" customWidth="1"/>
    <col min="9833" max="9833" width="14.5546875" style="4" customWidth="1"/>
    <col min="9834" max="9834" width="14" style="4" customWidth="1"/>
    <col min="9835" max="9836" width="13.44140625" style="4" bestFit="1" customWidth="1"/>
    <col min="9837" max="9837" width="15.44140625" style="4" customWidth="1"/>
    <col min="9838" max="9838" width="13.44140625" style="4" bestFit="1" customWidth="1"/>
    <col min="9839" max="9839" width="14" style="4" customWidth="1"/>
    <col min="9840" max="9840" width="18.5546875" style="4" customWidth="1"/>
    <col min="9841" max="9841" width="8.109375" style="4" bestFit="1" customWidth="1"/>
    <col min="9842" max="10084" width="9.109375" style="4"/>
    <col min="10085" max="10085" width="7.88671875" style="4" customWidth="1"/>
    <col min="10086" max="10086" width="62.6640625" style="4" customWidth="1"/>
    <col min="10087" max="10087" width="14.44140625" style="4" customWidth="1"/>
    <col min="10088" max="10088" width="13.6640625" style="4" customWidth="1"/>
    <col min="10089" max="10089" width="14.5546875" style="4" customWidth="1"/>
    <col min="10090" max="10090" width="14" style="4" customWidth="1"/>
    <col min="10091" max="10092" width="13.44140625" style="4" bestFit="1" customWidth="1"/>
    <col min="10093" max="10093" width="15.44140625" style="4" customWidth="1"/>
    <col min="10094" max="10094" width="13.44140625" style="4" bestFit="1" customWidth="1"/>
    <col min="10095" max="10095" width="14" style="4" customWidth="1"/>
    <col min="10096" max="10096" width="18.5546875" style="4" customWidth="1"/>
    <col min="10097" max="10097" width="8.109375" style="4" bestFit="1" customWidth="1"/>
    <col min="10098" max="10340" width="9.109375" style="4"/>
    <col min="10341" max="10341" width="7.88671875" style="4" customWidth="1"/>
    <col min="10342" max="10342" width="62.6640625" style="4" customWidth="1"/>
    <col min="10343" max="10343" width="14.44140625" style="4" customWidth="1"/>
    <col min="10344" max="10344" width="13.6640625" style="4" customWidth="1"/>
    <col min="10345" max="10345" width="14.5546875" style="4" customWidth="1"/>
    <col min="10346" max="10346" width="14" style="4" customWidth="1"/>
    <col min="10347" max="10348" width="13.44140625" style="4" bestFit="1" customWidth="1"/>
    <col min="10349" max="10349" width="15.44140625" style="4" customWidth="1"/>
    <col min="10350" max="10350" width="13.44140625" style="4" bestFit="1" customWidth="1"/>
    <col min="10351" max="10351" width="14" style="4" customWidth="1"/>
    <col min="10352" max="10352" width="18.5546875" style="4" customWidth="1"/>
    <col min="10353" max="10353" width="8.109375" style="4" bestFit="1" customWidth="1"/>
    <col min="10354" max="10596" width="9.109375" style="4"/>
    <col min="10597" max="10597" width="7.88671875" style="4" customWidth="1"/>
    <col min="10598" max="10598" width="62.6640625" style="4" customWidth="1"/>
    <col min="10599" max="10599" width="14.44140625" style="4" customWidth="1"/>
    <col min="10600" max="10600" width="13.6640625" style="4" customWidth="1"/>
    <col min="10601" max="10601" width="14.5546875" style="4" customWidth="1"/>
    <col min="10602" max="10602" width="14" style="4" customWidth="1"/>
    <col min="10603" max="10604" width="13.44140625" style="4" bestFit="1" customWidth="1"/>
    <col min="10605" max="10605" width="15.44140625" style="4" customWidth="1"/>
    <col min="10606" max="10606" width="13.44140625" style="4" bestFit="1" customWidth="1"/>
    <col min="10607" max="10607" width="14" style="4" customWidth="1"/>
    <col min="10608" max="10608" width="18.5546875" style="4" customWidth="1"/>
    <col min="10609" max="10609" width="8.109375" style="4" bestFit="1" customWidth="1"/>
    <col min="10610" max="10852" width="9.109375" style="4"/>
    <col min="10853" max="10853" width="7.88671875" style="4" customWidth="1"/>
    <col min="10854" max="10854" width="62.6640625" style="4" customWidth="1"/>
    <col min="10855" max="10855" width="14.44140625" style="4" customWidth="1"/>
    <col min="10856" max="10856" width="13.6640625" style="4" customWidth="1"/>
    <col min="10857" max="10857" width="14.5546875" style="4" customWidth="1"/>
    <col min="10858" max="10858" width="14" style="4" customWidth="1"/>
    <col min="10859" max="10860" width="13.44140625" style="4" bestFit="1" customWidth="1"/>
    <col min="10861" max="10861" width="15.44140625" style="4" customWidth="1"/>
    <col min="10862" max="10862" width="13.44140625" style="4" bestFit="1" customWidth="1"/>
    <col min="10863" max="10863" width="14" style="4" customWidth="1"/>
    <col min="10864" max="10864" width="18.5546875" style="4" customWidth="1"/>
    <col min="10865" max="10865" width="8.109375" style="4" bestFit="1" customWidth="1"/>
    <col min="10866" max="11108" width="9.109375" style="4"/>
    <col min="11109" max="11109" width="7.88671875" style="4" customWidth="1"/>
    <col min="11110" max="11110" width="62.6640625" style="4" customWidth="1"/>
    <col min="11111" max="11111" width="14.44140625" style="4" customWidth="1"/>
    <col min="11112" max="11112" width="13.6640625" style="4" customWidth="1"/>
    <col min="11113" max="11113" width="14.5546875" style="4" customWidth="1"/>
    <col min="11114" max="11114" width="14" style="4" customWidth="1"/>
    <col min="11115" max="11116" width="13.44140625" style="4" bestFit="1" customWidth="1"/>
    <col min="11117" max="11117" width="15.44140625" style="4" customWidth="1"/>
    <col min="11118" max="11118" width="13.44140625" style="4" bestFit="1" customWidth="1"/>
    <col min="11119" max="11119" width="14" style="4" customWidth="1"/>
    <col min="11120" max="11120" width="18.5546875" style="4" customWidth="1"/>
    <col min="11121" max="11121" width="8.109375" style="4" bestFit="1" customWidth="1"/>
    <col min="11122" max="11364" width="9.109375" style="4"/>
    <col min="11365" max="11365" width="7.88671875" style="4" customWidth="1"/>
    <col min="11366" max="11366" width="62.6640625" style="4" customWidth="1"/>
    <col min="11367" max="11367" width="14.44140625" style="4" customWidth="1"/>
    <col min="11368" max="11368" width="13.6640625" style="4" customWidth="1"/>
    <col min="11369" max="11369" width="14.5546875" style="4" customWidth="1"/>
    <col min="11370" max="11370" width="14" style="4" customWidth="1"/>
    <col min="11371" max="11372" width="13.44140625" style="4" bestFit="1" customWidth="1"/>
    <col min="11373" max="11373" width="15.44140625" style="4" customWidth="1"/>
    <col min="11374" max="11374" width="13.44140625" style="4" bestFit="1" customWidth="1"/>
    <col min="11375" max="11375" width="14" style="4" customWidth="1"/>
    <col min="11376" max="11376" width="18.5546875" style="4" customWidth="1"/>
    <col min="11377" max="11377" width="8.109375" style="4" bestFit="1" customWidth="1"/>
    <col min="11378" max="11620" width="9.109375" style="4"/>
    <col min="11621" max="11621" width="7.88671875" style="4" customWidth="1"/>
    <col min="11622" max="11622" width="62.6640625" style="4" customWidth="1"/>
    <col min="11623" max="11623" width="14.44140625" style="4" customWidth="1"/>
    <col min="11624" max="11624" width="13.6640625" style="4" customWidth="1"/>
    <col min="11625" max="11625" width="14.5546875" style="4" customWidth="1"/>
    <col min="11626" max="11626" width="14" style="4" customWidth="1"/>
    <col min="11627" max="11628" width="13.44140625" style="4" bestFit="1" customWidth="1"/>
    <col min="11629" max="11629" width="15.44140625" style="4" customWidth="1"/>
    <col min="11630" max="11630" width="13.44140625" style="4" bestFit="1" customWidth="1"/>
    <col min="11631" max="11631" width="14" style="4" customWidth="1"/>
    <col min="11632" max="11632" width="18.5546875" style="4" customWidth="1"/>
    <col min="11633" max="11633" width="8.109375" style="4" bestFit="1" customWidth="1"/>
    <col min="11634" max="11876" width="9.109375" style="4"/>
    <col min="11877" max="11877" width="7.88671875" style="4" customWidth="1"/>
    <col min="11878" max="11878" width="62.6640625" style="4" customWidth="1"/>
    <col min="11879" max="11879" width="14.44140625" style="4" customWidth="1"/>
    <col min="11880" max="11880" width="13.6640625" style="4" customWidth="1"/>
    <col min="11881" max="11881" width="14.5546875" style="4" customWidth="1"/>
    <col min="11882" max="11882" width="14" style="4" customWidth="1"/>
    <col min="11883" max="11884" width="13.44140625" style="4" bestFit="1" customWidth="1"/>
    <col min="11885" max="11885" width="15.44140625" style="4" customWidth="1"/>
    <col min="11886" max="11886" width="13.44140625" style="4" bestFit="1" customWidth="1"/>
    <col min="11887" max="11887" width="14" style="4" customWidth="1"/>
    <col min="11888" max="11888" width="18.5546875" style="4" customWidth="1"/>
    <col min="11889" max="11889" width="8.109375" style="4" bestFit="1" customWidth="1"/>
    <col min="11890" max="12132" width="9.109375" style="4"/>
    <col min="12133" max="12133" width="7.88671875" style="4" customWidth="1"/>
    <col min="12134" max="12134" width="62.6640625" style="4" customWidth="1"/>
    <col min="12135" max="12135" width="14.44140625" style="4" customWidth="1"/>
    <col min="12136" max="12136" width="13.6640625" style="4" customWidth="1"/>
    <col min="12137" max="12137" width="14.5546875" style="4" customWidth="1"/>
    <col min="12138" max="12138" width="14" style="4" customWidth="1"/>
    <col min="12139" max="12140" width="13.44140625" style="4" bestFit="1" customWidth="1"/>
    <col min="12141" max="12141" width="15.44140625" style="4" customWidth="1"/>
    <col min="12142" max="12142" width="13.44140625" style="4" bestFit="1" customWidth="1"/>
    <col min="12143" max="12143" width="14" style="4" customWidth="1"/>
    <col min="12144" max="12144" width="18.5546875" style="4" customWidth="1"/>
    <col min="12145" max="12145" width="8.109375" style="4" bestFit="1" customWidth="1"/>
    <col min="12146" max="12388" width="9.109375" style="4"/>
    <col min="12389" max="12389" width="7.88671875" style="4" customWidth="1"/>
    <col min="12390" max="12390" width="62.6640625" style="4" customWidth="1"/>
    <col min="12391" max="12391" width="14.44140625" style="4" customWidth="1"/>
    <col min="12392" max="12392" width="13.6640625" style="4" customWidth="1"/>
    <col min="12393" max="12393" width="14.5546875" style="4" customWidth="1"/>
    <col min="12394" max="12394" width="14" style="4" customWidth="1"/>
    <col min="12395" max="12396" width="13.44140625" style="4" bestFit="1" customWidth="1"/>
    <col min="12397" max="12397" width="15.44140625" style="4" customWidth="1"/>
    <col min="12398" max="12398" width="13.44140625" style="4" bestFit="1" customWidth="1"/>
    <col min="12399" max="12399" width="14" style="4" customWidth="1"/>
    <col min="12400" max="12400" width="18.5546875" style="4" customWidth="1"/>
    <col min="12401" max="12401" width="8.109375" style="4" bestFit="1" customWidth="1"/>
    <col min="12402" max="12644" width="9.109375" style="4"/>
    <col min="12645" max="12645" width="7.88671875" style="4" customWidth="1"/>
    <col min="12646" max="12646" width="62.6640625" style="4" customWidth="1"/>
    <col min="12647" max="12647" width="14.44140625" style="4" customWidth="1"/>
    <col min="12648" max="12648" width="13.6640625" style="4" customWidth="1"/>
    <col min="12649" max="12649" width="14.5546875" style="4" customWidth="1"/>
    <col min="12650" max="12650" width="14" style="4" customWidth="1"/>
    <col min="12651" max="12652" width="13.44140625" style="4" bestFit="1" customWidth="1"/>
    <col min="12653" max="12653" width="15.44140625" style="4" customWidth="1"/>
    <col min="12654" max="12654" width="13.44140625" style="4" bestFit="1" customWidth="1"/>
    <col min="12655" max="12655" width="14" style="4" customWidth="1"/>
    <col min="12656" max="12656" width="18.5546875" style="4" customWidth="1"/>
    <col min="12657" max="12657" width="8.109375" style="4" bestFit="1" customWidth="1"/>
    <col min="12658" max="12900" width="9.109375" style="4"/>
    <col min="12901" max="12901" width="7.88671875" style="4" customWidth="1"/>
    <col min="12902" max="12902" width="62.6640625" style="4" customWidth="1"/>
    <col min="12903" max="12903" width="14.44140625" style="4" customWidth="1"/>
    <col min="12904" max="12904" width="13.6640625" style="4" customWidth="1"/>
    <col min="12905" max="12905" width="14.5546875" style="4" customWidth="1"/>
    <col min="12906" max="12906" width="14" style="4" customWidth="1"/>
    <col min="12907" max="12908" width="13.44140625" style="4" bestFit="1" customWidth="1"/>
    <col min="12909" max="12909" width="15.44140625" style="4" customWidth="1"/>
    <col min="12910" max="12910" width="13.44140625" style="4" bestFit="1" customWidth="1"/>
    <col min="12911" max="12911" width="14" style="4" customWidth="1"/>
    <col min="12912" max="12912" width="18.5546875" style="4" customWidth="1"/>
    <col min="12913" max="12913" width="8.109375" style="4" bestFit="1" customWidth="1"/>
    <col min="12914" max="13156" width="9.109375" style="4"/>
    <col min="13157" max="13157" width="7.88671875" style="4" customWidth="1"/>
    <col min="13158" max="13158" width="62.6640625" style="4" customWidth="1"/>
    <col min="13159" max="13159" width="14.44140625" style="4" customWidth="1"/>
    <col min="13160" max="13160" width="13.6640625" style="4" customWidth="1"/>
    <col min="13161" max="13161" width="14.5546875" style="4" customWidth="1"/>
    <col min="13162" max="13162" width="14" style="4" customWidth="1"/>
    <col min="13163" max="13164" width="13.44140625" style="4" bestFit="1" customWidth="1"/>
    <col min="13165" max="13165" width="15.44140625" style="4" customWidth="1"/>
    <col min="13166" max="13166" width="13.44140625" style="4" bestFit="1" customWidth="1"/>
    <col min="13167" max="13167" width="14" style="4" customWidth="1"/>
    <col min="13168" max="13168" width="18.5546875" style="4" customWidth="1"/>
    <col min="13169" max="13169" width="8.109375" style="4" bestFit="1" customWidth="1"/>
    <col min="13170" max="13412" width="9.109375" style="4"/>
    <col min="13413" max="13413" width="7.88671875" style="4" customWidth="1"/>
    <col min="13414" max="13414" width="62.6640625" style="4" customWidth="1"/>
    <col min="13415" max="13415" width="14.44140625" style="4" customWidth="1"/>
    <col min="13416" max="13416" width="13.6640625" style="4" customWidth="1"/>
    <col min="13417" max="13417" width="14.5546875" style="4" customWidth="1"/>
    <col min="13418" max="13418" width="14" style="4" customWidth="1"/>
    <col min="13419" max="13420" width="13.44140625" style="4" bestFit="1" customWidth="1"/>
    <col min="13421" max="13421" width="15.44140625" style="4" customWidth="1"/>
    <col min="13422" max="13422" width="13.44140625" style="4" bestFit="1" customWidth="1"/>
    <col min="13423" max="13423" width="14" style="4" customWidth="1"/>
    <col min="13424" max="13424" width="18.5546875" style="4" customWidth="1"/>
    <col min="13425" max="13425" width="8.109375" style="4" bestFit="1" customWidth="1"/>
    <col min="13426" max="13668" width="9.109375" style="4"/>
    <col min="13669" max="13669" width="7.88671875" style="4" customWidth="1"/>
    <col min="13670" max="13670" width="62.6640625" style="4" customWidth="1"/>
    <col min="13671" max="13671" width="14.44140625" style="4" customWidth="1"/>
    <col min="13672" max="13672" width="13.6640625" style="4" customWidth="1"/>
    <col min="13673" max="13673" width="14.5546875" style="4" customWidth="1"/>
    <col min="13674" max="13674" width="14" style="4" customWidth="1"/>
    <col min="13675" max="13676" width="13.44140625" style="4" bestFit="1" customWidth="1"/>
    <col min="13677" max="13677" width="15.44140625" style="4" customWidth="1"/>
    <col min="13678" max="13678" width="13.44140625" style="4" bestFit="1" customWidth="1"/>
    <col min="13679" max="13679" width="14" style="4" customWidth="1"/>
    <col min="13680" max="13680" width="18.5546875" style="4" customWidth="1"/>
    <col min="13681" max="13681" width="8.109375" style="4" bestFit="1" customWidth="1"/>
    <col min="13682" max="13924" width="9.109375" style="4"/>
    <col min="13925" max="13925" width="7.88671875" style="4" customWidth="1"/>
    <col min="13926" max="13926" width="62.6640625" style="4" customWidth="1"/>
    <col min="13927" max="13927" width="14.44140625" style="4" customWidth="1"/>
    <col min="13928" max="13928" width="13.6640625" style="4" customWidth="1"/>
    <col min="13929" max="13929" width="14.5546875" style="4" customWidth="1"/>
    <col min="13930" max="13930" width="14" style="4" customWidth="1"/>
    <col min="13931" max="13932" width="13.44140625" style="4" bestFit="1" customWidth="1"/>
    <col min="13933" max="13933" width="15.44140625" style="4" customWidth="1"/>
    <col min="13934" max="13934" width="13.44140625" style="4" bestFit="1" customWidth="1"/>
    <col min="13935" max="13935" width="14" style="4" customWidth="1"/>
    <col min="13936" max="13936" width="18.5546875" style="4" customWidth="1"/>
    <col min="13937" max="13937" width="8.109375" style="4" bestFit="1" customWidth="1"/>
    <col min="13938" max="14180" width="9.109375" style="4"/>
    <col min="14181" max="14181" width="7.88671875" style="4" customWidth="1"/>
    <col min="14182" max="14182" width="62.6640625" style="4" customWidth="1"/>
    <col min="14183" max="14183" width="14.44140625" style="4" customWidth="1"/>
    <col min="14184" max="14184" width="13.6640625" style="4" customWidth="1"/>
    <col min="14185" max="14185" width="14.5546875" style="4" customWidth="1"/>
    <col min="14186" max="14186" width="14" style="4" customWidth="1"/>
    <col min="14187" max="14188" width="13.44140625" style="4" bestFit="1" customWidth="1"/>
    <col min="14189" max="14189" width="15.44140625" style="4" customWidth="1"/>
    <col min="14190" max="14190" width="13.44140625" style="4" bestFit="1" customWidth="1"/>
    <col min="14191" max="14191" width="14" style="4" customWidth="1"/>
    <col min="14192" max="14192" width="18.5546875" style="4" customWidth="1"/>
    <col min="14193" max="14193" width="8.109375" style="4" bestFit="1" customWidth="1"/>
    <col min="14194" max="14436" width="9.109375" style="4"/>
    <col min="14437" max="14437" width="7.88671875" style="4" customWidth="1"/>
    <col min="14438" max="14438" width="62.6640625" style="4" customWidth="1"/>
    <col min="14439" max="14439" width="14.44140625" style="4" customWidth="1"/>
    <col min="14440" max="14440" width="13.6640625" style="4" customWidth="1"/>
    <col min="14441" max="14441" width="14.5546875" style="4" customWidth="1"/>
    <col min="14442" max="14442" width="14" style="4" customWidth="1"/>
    <col min="14443" max="14444" width="13.44140625" style="4" bestFit="1" customWidth="1"/>
    <col min="14445" max="14445" width="15.44140625" style="4" customWidth="1"/>
    <col min="14446" max="14446" width="13.44140625" style="4" bestFit="1" customWidth="1"/>
    <col min="14447" max="14447" width="14" style="4" customWidth="1"/>
    <col min="14448" max="14448" width="18.5546875" style="4" customWidth="1"/>
    <col min="14449" max="14449" width="8.109375" style="4" bestFit="1" customWidth="1"/>
    <col min="14450" max="14692" width="9.109375" style="4"/>
    <col min="14693" max="14693" width="7.88671875" style="4" customWidth="1"/>
    <col min="14694" max="14694" width="62.6640625" style="4" customWidth="1"/>
    <col min="14695" max="14695" width="14.44140625" style="4" customWidth="1"/>
    <col min="14696" max="14696" width="13.6640625" style="4" customWidth="1"/>
    <col min="14697" max="14697" width="14.5546875" style="4" customWidth="1"/>
    <col min="14698" max="14698" width="14" style="4" customWidth="1"/>
    <col min="14699" max="14700" width="13.44140625" style="4" bestFit="1" customWidth="1"/>
    <col min="14701" max="14701" width="15.44140625" style="4" customWidth="1"/>
    <col min="14702" max="14702" width="13.44140625" style="4" bestFit="1" customWidth="1"/>
    <col min="14703" max="14703" width="14" style="4" customWidth="1"/>
    <col min="14704" max="14704" width="18.5546875" style="4" customWidth="1"/>
    <col min="14705" max="14705" width="8.109375" style="4" bestFit="1" customWidth="1"/>
    <col min="14706" max="14948" width="9.109375" style="4"/>
    <col min="14949" max="14949" width="7.88671875" style="4" customWidth="1"/>
    <col min="14950" max="14950" width="62.6640625" style="4" customWidth="1"/>
    <col min="14951" max="14951" width="14.44140625" style="4" customWidth="1"/>
    <col min="14952" max="14952" width="13.6640625" style="4" customWidth="1"/>
    <col min="14953" max="14953" width="14.5546875" style="4" customWidth="1"/>
    <col min="14954" max="14954" width="14" style="4" customWidth="1"/>
    <col min="14955" max="14956" width="13.44140625" style="4" bestFit="1" customWidth="1"/>
    <col min="14957" max="14957" width="15.44140625" style="4" customWidth="1"/>
    <col min="14958" max="14958" width="13.44140625" style="4" bestFit="1" customWidth="1"/>
    <col min="14959" max="14959" width="14" style="4" customWidth="1"/>
    <col min="14960" max="14960" width="18.5546875" style="4" customWidth="1"/>
    <col min="14961" max="14961" width="8.109375" style="4" bestFit="1" customWidth="1"/>
    <col min="14962" max="15204" width="9.109375" style="4"/>
    <col min="15205" max="15205" width="7.88671875" style="4" customWidth="1"/>
    <col min="15206" max="15206" width="62.6640625" style="4" customWidth="1"/>
    <col min="15207" max="15207" width="14.44140625" style="4" customWidth="1"/>
    <col min="15208" max="15208" width="13.6640625" style="4" customWidth="1"/>
    <col min="15209" max="15209" width="14.5546875" style="4" customWidth="1"/>
    <col min="15210" max="15210" width="14" style="4" customWidth="1"/>
    <col min="15211" max="15212" width="13.44140625" style="4" bestFit="1" customWidth="1"/>
    <col min="15213" max="15213" width="15.44140625" style="4" customWidth="1"/>
    <col min="15214" max="15214" width="13.44140625" style="4" bestFit="1" customWidth="1"/>
    <col min="15215" max="15215" width="14" style="4" customWidth="1"/>
    <col min="15216" max="15216" width="18.5546875" style="4" customWidth="1"/>
    <col min="15217" max="15217" width="8.109375" style="4" bestFit="1" customWidth="1"/>
    <col min="15218" max="15460" width="9.109375" style="4"/>
    <col min="15461" max="15461" width="7.88671875" style="4" customWidth="1"/>
    <col min="15462" max="15462" width="62.6640625" style="4" customWidth="1"/>
    <col min="15463" max="15463" width="14.44140625" style="4" customWidth="1"/>
    <col min="15464" max="15464" width="13.6640625" style="4" customWidth="1"/>
    <col min="15465" max="15465" width="14.5546875" style="4" customWidth="1"/>
    <col min="15466" max="15466" width="14" style="4" customWidth="1"/>
    <col min="15467" max="15468" width="13.44140625" style="4" bestFit="1" customWidth="1"/>
    <col min="15469" max="15469" width="15.44140625" style="4" customWidth="1"/>
    <col min="15470" max="15470" width="13.44140625" style="4" bestFit="1" customWidth="1"/>
    <col min="15471" max="15471" width="14" style="4" customWidth="1"/>
    <col min="15472" max="15472" width="18.5546875" style="4" customWidth="1"/>
    <col min="15473" max="15473" width="8.109375" style="4" bestFit="1" customWidth="1"/>
    <col min="15474" max="15716" width="9.109375" style="4"/>
    <col min="15717" max="15717" width="7.88671875" style="4" customWidth="1"/>
    <col min="15718" max="15718" width="62.6640625" style="4" customWidth="1"/>
    <col min="15719" max="15719" width="14.44140625" style="4" customWidth="1"/>
    <col min="15720" max="15720" width="13.6640625" style="4" customWidth="1"/>
    <col min="15721" max="15721" width="14.5546875" style="4" customWidth="1"/>
    <col min="15722" max="15722" width="14" style="4" customWidth="1"/>
    <col min="15723" max="15724" width="13.44140625" style="4" bestFit="1" customWidth="1"/>
    <col min="15725" max="15725" width="15.44140625" style="4" customWidth="1"/>
    <col min="15726" max="15726" width="13.44140625" style="4" bestFit="1" customWidth="1"/>
    <col min="15727" max="15727" width="14" style="4" customWidth="1"/>
    <col min="15728" max="15728" width="18.5546875" style="4" customWidth="1"/>
    <col min="15729" max="15729" width="8.109375" style="4" bestFit="1" customWidth="1"/>
    <col min="15730" max="15972" width="9.109375" style="4"/>
    <col min="15973" max="15973" width="7.88671875" style="4" customWidth="1"/>
    <col min="15974" max="15974" width="62.6640625" style="4" customWidth="1"/>
    <col min="15975" max="15975" width="14.44140625" style="4" customWidth="1"/>
    <col min="15976" max="15976" width="13.6640625" style="4" customWidth="1"/>
    <col min="15977" max="15977" width="14.5546875" style="4" customWidth="1"/>
    <col min="15978" max="15978" width="14" style="4" customWidth="1"/>
    <col min="15979" max="15980" width="13.44140625" style="4" bestFit="1" customWidth="1"/>
    <col min="15981" max="15981" width="15.44140625" style="4" customWidth="1"/>
    <col min="15982" max="15982" width="13.44140625" style="4" bestFit="1" customWidth="1"/>
    <col min="15983" max="15983" width="14" style="4" customWidth="1"/>
    <col min="15984" max="15984" width="18.5546875" style="4" customWidth="1"/>
    <col min="15985" max="15985" width="8.109375" style="4" bestFit="1" customWidth="1"/>
    <col min="15986" max="16384" width="9.109375" style="4"/>
  </cols>
  <sheetData>
    <row r="1" spans="1:13" x14ac:dyDescent="0.3">
      <c r="H1" s="79" t="s">
        <v>11</v>
      </c>
      <c r="I1" s="80"/>
      <c r="J1" s="80"/>
      <c r="K1" s="80"/>
    </row>
    <row r="2" spans="1:13" x14ac:dyDescent="0.3">
      <c r="H2" s="79" t="s">
        <v>12</v>
      </c>
      <c r="I2" s="80"/>
      <c r="J2" s="80"/>
      <c r="K2" s="80"/>
    </row>
    <row r="3" spans="1:13" ht="16.2" x14ac:dyDescent="0.3">
      <c r="H3" s="81" t="s">
        <v>108</v>
      </c>
      <c r="I3" s="81"/>
      <c r="J3" s="81"/>
      <c r="K3" s="81"/>
    </row>
    <row r="4" spans="1:13" ht="16.2" x14ac:dyDescent="0.3">
      <c r="H4" s="80" t="s">
        <v>71</v>
      </c>
      <c r="I4" s="80"/>
      <c r="J4" s="80"/>
      <c r="K4" s="80"/>
    </row>
    <row r="5" spans="1:13" ht="16.2" x14ac:dyDescent="0.3">
      <c r="H5" s="80" t="s">
        <v>72</v>
      </c>
      <c r="I5" s="80"/>
      <c r="J5" s="80"/>
      <c r="K5" s="80"/>
    </row>
    <row r="6" spans="1:13" ht="4.5" customHeight="1" x14ac:dyDescent="0.3">
      <c r="G6" s="50"/>
      <c r="H6" s="50"/>
      <c r="I6" s="50"/>
      <c r="J6" s="50"/>
      <c r="K6" s="50"/>
    </row>
    <row r="7" spans="1:13" ht="15.75" customHeight="1" x14ac:dyDescent="0.3">
      <c r="A7" s="47"/>
      <c r="B7" s="48"/>
      <c r="C7" s="47"/>
      <c r="D7" s="47"/>
      <c r="E7" s="47"/>
      <c r="F7" s="47"/>
      <c r="G7" s="51"/>
      <c r="H7" s="49"/>
      <c r="I7" s="49"/>
      <c r="J7" s="49"/>
      <c r="K7" s="49" t="s">
        <v>107</v>
      </c>
    </row>
    <row r="8" spans="1:13" ht="15.75" customHeight="1" x14ac:dyDescent="0.3">
      <c r="A8" s="47"/>
      <c r="B8" s="47"/>
      <c r="C8" s="47"/>
      <c r="D8" s="47"/>
      <c r="E8" s="47"/>
      <c r="F8" s="47"/>
      <c r="G8" s="49"/>
      <c r="H8" s="49"/>
      <c r="I8" s="49"/>
      <c r="J8" s="49"/>
      <c r="K8" s="49" t="s">
        <v>12</v>
      </c>
    </row>
    <row r="9" spans="1:13" ht="15.75" customHeight="1" x14ac:dyDescent="0.3">
      <c r="A9" s="47"/>
      <c r="B9" s="47"/>
      <c r="C9" s="47"/>
      <c r="D9" s="47"/>
      <c r="E9" s="47"/>
      <c r="F9" s="47"/>
      <c r="G9" s="51"/>
      <c r="H9" s="49"/>
      <c r="I9" s="49"/>
      <c r="J9" s="49"/>
      <c r="K9" s="49" t="s">
        <v>10</v>
      </c>
    </row>
    <row r="10" spans="1:13" ht="6.75" customHeight="1" x14ac:dyDescent="0.3">
      <c r="A10" s="8"/>
      <c r="B10" s="8"/>
      <c r="C10" s="8"/>
      <c r="D10" s="8"/>
      <c r="E10" s="8"/>
      <c r="F10" s="8"/>
      <c r="G10" s="9"/>
      <c r="H10" s="8"/>
      <c r="I10" s="8"/>
      <c r="J10" s="8"/>
      <c r="K10" s="10"/>
    </row>
    <row r="11" spans="1:13" ht="15.75" customHeight="1" x14ac:dyDescent="0.3">
      <c r="A11" s="78" t="s">
        <v>13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</row>
    <row r="12" spans="1:13" ht="3" customHeight="1" x14ac:dyDescent="0.3">
      <c r="A12" s="11"/>
      <c r="B12" s="11"/>
      <c r="C12" s="8"/>
      <c r="D12" s="8"/>
      <c r="E12" s="8"/>
      <c r="F12" s="8"/>
      <c r="G12" s="8"/>
      <c r="H12" s="8"/>
      <c r="I12" s="8"/>
      <c r="J12" s="8"/>
      <c r="K12" s="8"/>
    </row>
    <row r="13" spans="1:13" s="7" customFormat="1" ht="16.2" thickBot="1" x14ac:dyDescent="0.3">
      <c r="A13" s="8"/>
      <c r="B13" s="8"/>
      <c r="C13" s="77"/>
      <c r="D13" s="77"/>
      <c r="E13" s="77"/>
      <c r="F13" s="77"/>
      <c r="G13" s="77"/>
      <c r="H13" s="77"/>
      <c r="I13" s="77"/>
      <c r="J13" s="77"/>
      <c r="K13" s="10" t="s">
        <v>0</v>
      </c>
    </row>
    <row r="14" spans="1:13" ht="16.2" thickBot="1" x14ac:dyDescent="0.35">
      <c r="A14" s="12" t="s">
        <v>14</v>
      </c>
      <c r="B14" s="13" t="s">
        <v>15</v>
      </c>
      <c r="C14" s="14" t="s">
        <v>1</v>
      </c>
      <c r="D14" s="14" t="s">
        <v>2</v>
      </c>
      <c r="E14" s="14" t="s">
        <v>3</v>
      </c>
      <c r="F14" s="14" t="s">
        <v>4</v>
      </c>
      <c r="G14" s="15" t="s">
        <v>5</v>
      </c>
      <c r="H14" s="14" t="s">
        <v>6</v>
      </c>
      <c r="I14" s="14" t="s">
        <v>7</v>
      </c>
      <c r="J14" s="14" t="s">
        <v>8</v>
      </c>
      <c r="K14" s="16" t="s">
        <v>9</v>
      </c>
      <c r="L14" s="5"/>
    </row>
    <row r="15" spans="1:13" x14ac:dyDescent="0.3">
      <c r="A15" s="38" t="s">
        <v>74</v>
      </c>
      <c r="B15" s="39" t="s">
        <v>16</v>
      </c>
      <c r="C15" s="55">
        <f>442082898+7973500+14077828-967633</f>
        <v>463166593</v>
      </c>
      <c r="D15" s="55">
        <f>43773311+307868+931859</f>
        <v>45013038</v>
      </c>
      <c r="E15" s="55">
        <f>263218355+9093707</f>
        <v>272312062</v>
      </c>
      <c r="F15" s="55">
        <f>268581155-10409357-332172-2844879</f>
        <v>254994747</v>
      </c>
      <c r="G15" s="55">
        <f>102156303+2969291</f>
        <v>105125594</v>
      </c>
      <c r="H15" s="55">
        <f>165997530+4844848</f>
        <v>170842378</v>
      </c>
      <c r="I15" s="55">
        <f>97031692+2934153</f>
        <v>99965845</v>
      </c>
      <c r="J15" s="55">
        <f>50038291+2010062</f>
        <v>52048353</v>
      </c>
      <c r="K15" s="56">
        <f>SUM(C15:J15)</f>
        <v>1463468610</v>
      </c>
      <c r="L15" s="5"/>
      <c r="M15" s="5"/>
    </row>
    <row r="16" spans="1:13" x14ac:dyDescent="0.3">
      <c r="A16" s="57" t="s">
        <v>75</v>
      </c>
      <c r="B16" s="17" t="s">
        <v>17</v>
      </c>
      <c r="C16" s="58">
        <f>59045935-967633</f>
        <v>58078302</v>
      </c>
      <c r="D16" s="58">
        <v>13002942</v>
      </c>
      <c r="E16" s="58">
        <v>34998092</v>
      </c>
      <c r="F16" s="58">
        <f>30411080-9079573</f>
        <v>21331507</v>
      </c>
      <c r="G16" s="59">
        <v>10302036</v>
      </c>
      <c r="H16" s="58">
        <v>21662434</v>
      </c>
      <c r="I16" s="58">
        <v>17428246</v>
      </c>
      <c r="J16" s="58">
        <v>7818910</v>
      </c>
      <c r="K16" s="25">
        <f t="shared" ref="K16:K21" si="0">SUM(C16:J16)</f>
        <v>184622469</v>
      </c>
      <c r="L16" s="5"/>
      <c r="M16" s="5"/>
    </row>
    <row r="17" spans="1:13" ht="26.4" x14ac:dyDescent="0.3">
      <c r="A17" s="18" t="s">
        <v>73</v>
      </c>
      <c r="B17" s="19" t="s">
        <v>18</v>
      </c>
      <c r="C17" s="60">
        <v>5317184</v>
      </c>
      <c r="D17" s="60">
        <v>4615504</v>
      </c>
      <c r="E17" s="60">
        <v>1674668</v>
      </c>
      <c r="F17" s="60">
        <v>3025947</v>
      </c>
      <c r="G17" s="61">
        <v>702531</v>
      </c>
      <c r="H17" s="60">
        <v>1536005</v>
      </c>
      <c r="I17" s="60">
        <v>810159</v>
      </c>
      <c r="J17" s="60">
        <v>377880</v>
      </c>
      <c r="K17" s="25">
        <f t="shared" si="0"/>
        <v>18059878</v>
      </c>
      <c r="L17" s="5"/>
      <c r="M17" s="5"/>
    </row>
    <row r="18" spans="1:13" ht="26.4" x14ac:dyDescent="0.3">
      <c r="A18" s="18" t="s">
        <v>76</v>
      </c>
      <c r="B18" s="19" t="s">
        <v>19</v>
      </c>
      <c r="C18" s="60">
        <f>27931800-967633</f>
        <v>26964167</v>
      </c>
      <c r="D18" s="60">
        <v>744617</v>
      </c>
      <c r="E18" s="60">
        <v>20718822</v>
      </c>
      <c r="F18" s="60">
        <v>7558316</v>
      </c>
      <c r="G18" s="61">
        <v>4535185</v>
      </c>
      <c r="H18" s="60">
        <v>7467547</v>
      </c>
      <c r="I18" s="60">
        <v>7607041</v>
      </c>
      <c r="J18" s="60">
        <v>2869183</v>
      </c>
      <c r="K18" s="25">
        <f t="shared" si="0"/>
        <v>78464878</v>
      </c>
      <c r="L18" s="5"/>
      <c r="M18" s="5"/>
    </row>
    <row r="19" spans="1:13" ht="26.4" x14ac:dyDescent="0.3">
      <c r="A19" s="18" t="s">
        <v>77</v>
      </c>
      <c r="B19" s="19" t="s">
        <v>20</v>
      </c>
      <c r="C19" s="60">
        <v>5463899</v>
      </c>
      <c r="D19" s="60">
        <v>343308</v>
      </c>
      <c r="E19" s="60">
        <v>2938895</v>
      </c>
      <c r="F19" s="60">
        <v>2247610</v>
      </c>
      <c r="G19" s="61">
        <v>1218448</v>
      </c>
      <c r="H19" s="60">
        <v>2959297</v>
      </c>
      <c r="I19" s="60">
        <v>1094489</v>
      </c>
      <c r="J19" s="60">
        <v>907782</v>
      </c>
      <c r="K19" s="25">
        <f t="shared" si="0"/>
        <v>17173728</v>
      </c>
      <c r="L19" s="5"/>
      <c r="M19" s="5"/>
    </row>
    <row r="20" spans="1:13" ht="39.6" x14ac:dyDescent="0.3">
      <c r="A20" s="18" t="s">
        <v>78</v>
      </c>
      <c r="B20" s="19" t="s">
        <v>21</v>
      </c>
      <c r="C20" s="60">
        <v>19240474</v>
      </c>
      <c r="D20" s="60">
        <v>7299513</v>
      </c>
      <c r="E20" s="60">
        <v>8247782</v>
      </c>
      <c r="F20" s="60">
        <f>14829295-9079573</f>
        <v>5749722</v>
      </c>
      <c r="G20" s="61">
        <v>3025613</v>
      </c>
      <c r="H20" s="60">
        <v>7444126</v>
      </c>
      <c r="I20" s="60">
        <v>2138919</v>
      </c>
      <c r="J20" s="60">
        <v>1316183</v>
      </c>
      <c r="K20" s="25">
        <f t="shared" si="0"/>
        <v>54462332</v>
      </c>
      <c r="L20" s="5"/>
      <c r="M20" s="5"/>
    </row>
    <row r="21" spans="1:13" ht="16.2" thickBot="1" x14ac:dyDescent="0.35">
      <c r="A21" s="57" t="s">
        <v>79</v>
      </c>
      <c r="B21" s="17" t="s">
        <v>22</v>
      </c>
      <c r="C21" s="62">
        <f>C15-C16</f>
        <v>405088291</v>
      </c>
      <c r="D21" s="62">
        <f t="shared" ref="D21:J21" si="1">D15-D16</f>
        <v>32010096</v>
      </c>
      <c r="E21" s="62">
        <f t="shared" si="1"/>
        <v>237313970</v>
      </c>
      <c r="F21" s="62">
        <f t="shared" si="1"/>
        <v>233663240</v>
      </c>
      <c r="G21" s="63">
        <f t="shared" si="1"/>
        <v>94823558</v>
      </c>
      <c r="H21" s="62">
        <f t="shared" si="1"/>
        <v>149179944</v>
      </c>
      <c r="I21" s="62">
        <f t="shared" si="1"/>
        <v>82537599</v>
      </c>
      <c r="J21" s="62">
        <f t="shared" si="1"/>
        <v>44229443</v>
      </c>
      <c r="K21" s="64">
        <f t="shared" si="0"/>
        <v>1278846141</v>
      </c>
      <c r="L21" s="5"/>
      <c r="M21" s="5"/>
    </row>
    <row r="22" spans="1:13" x14ac:dyDescent="0.3">
      <c r="A22" s="40" t="s">
        <v>80</v>
      </c>
      <c r="B22" s="41" t="s">
        <v>23</v>
      </c>
      <c r="C22" s="65">
        <f>C24+C25</f>
        <v>504668469</v>
      </c>
      <c r="D22" s="65">
        <f>D24+D25</f>
        <v>55636186</v>
      </c>
      <c r="E22" s="65">
        <f>E24+E25</f>
        <v>354070293</v>
      </c>
      <c r="F22" s="65">
        <f t="shared" ref="F22:J22" si="2">F24+F25</f>
        <v>303907780</v>
      </c>
      <c r="G22" s="65">
        <f t="shared" si="2"/>
        <v>152272707</v>
      </c>
      <c r="H22" s="65">
        <f t="shared" si="2"/>
        <v>273546798</v>
      </c>
      <c r="I22" s="65">
        <f t="shared" si="2"/>
        <v>161679849</v>
      </c>
      <c r="J22" s="65">
        <f t="shared" si="2"/>
        <v>97342325</v>
      </c>
      <c r="K22" s="56">
        <f>SUM(C22:J22)</f>
        <v>1903124407</v>
      </c>
      <c r="L22" s="5"/>
      <c r="M22" s="5"/>
    </row>
    <row r="23" spans="1:13" x14ac:dyDescent="0.3">
      <c r="A23" s="22" t="s">
        <v>81</v>
      </c>
      <c r="B23" s="23" t="s">
        <v>24</v>
      </c>
      <c r="C23" s="24">
        <f>13587224-78074</f>
        <v>13509150</v>
      </c>
      <c r="D23" s="24">
        <v>1117816</v>
      </c>
      <c r="E23" s="24">
        <f>10361541+218746</f>
        <v>10580287</v>
      </c>
      <c r="F23" s="24">
        <v>11000831</v>
      </c>
      <c r="G23" s="24">
        <v>4273625</v>
      </c>
      <c r="H23" s="24">
        <v>6147656</v>
      </c>
      <c r="I23" s="24">
        <f>3785930+4006+648+3</f>
        <v>3790587</v>
      </c>
      <c r="J23" s="24">
        <v>2841066</v>
      </c>
      <c r="K23" s="25">
        <f>SUM(C23:J23)</f>
        <v>53261018</v>
      </c>
      <c r="L23" s="5"/>
      <c r="M23" s="5"/>
    </row>
    <row r="24" spans="1:13" x14ac:dyDescent="0.3">
      <c r="A24" s="22" t="s">
        <v>82</v>
      </c>
      <c r="B24" s="17" t="s">
        <v>25</v>
      </c>
      <c r="C24" s="24">
        <f>C16+C35</f>
        <v>66654089</v>
      </c>
      <c r="D24" s="24">
        <f>D16+D35</f>
        <v>20129578</v>
      </c>
      <c r="E24" s="24">
        <f>E16+E35+E51+E52</f>
        <v>38162896</v>
      </c>
      <c r="F24" s="24">
        <f t="shared" ref="F24:J24" si="3">F16+F35</f>
        <v>31651545</v>
      </c>
      <c r="G24" s="24">
        <f t="shared" si="3"/>
        <v>16134077</v>
      </c>
      <c r="H24" s="24">
        <f t="shared" si="3"/>
        <v>25681881</v>
      </c>
      <c r="I24" s="24">
        <f t="shared" si="3"/>
        <v>19435258</v>
      </c>
      <c r="J24" s="24">
        <f t="shared" si="3"/>
        <v>17206851</v>
      </c>
      <c r="K24" s="25">
        <f>SUM(C24:J24)</f>
        <v>235056175</v>
      </c>
      <c r="L24" s="5"/>
      <c r="M24" s="5"/>
    </row>
    <row r="25" spans="1:13" ht="26.4" x14ac:dyDescent="0.3">
      <c r="A25" s="20" t="s">
        <v>83</v>
      </c>
      <c r="B25" s="26" t="s">
        <v>26</v>
      </c>
      <c r="C25" s="66">
        <f>C26+C28</f>
        <v>438014380</v>
      </c>
      <c r="D25" s="66">
        <f t="shared" ref="D25" si="4">D26+D28</f>
        <v>35506608</v>
      </c>
      <c r="E25" s="66">
        <f>E26+E28</f>
        <v>315907397</v>
      </c>
      <c r="F25" s="66">
        <f t="shared" ref="F25:J25" si="5">F26+F28</f>
        <v>272256235</v>
      </c>
      <c r="G25" s="66">
        <f t="shared" si="5"/>
        <v>136138630</v>
      </c>
      <c r="H25" s="66">
        <f t="shared" si="5"/>
        <v>247864917</v>
      </c>
      <c r="I25" s="66">
        <f t="shared" si="5"/>
        <v>142244591</v>
      </c>
      <c r="J25" s="66">
        <f t="shared" si="5"/>
        <v>80135474</v>
      </c>
      <c r="K25" s="21">
        <f>SUM(C25:J25)</f>
        <v>1668068232</v>
      </c>
      <c r="L25" s="5"/>
      <c r="M25" s="5"/>
    </row>
    <row r="26" spans="1:13" x14ac:dyDescent="0.3">
      <c r="A26" s="20" t="s">
        <v>84</v>
      </c>
      <c r="B26" s="27" t="s">
        <v>27</v>
      </c>
      <c r="C26" s="32">
        <f>313710517+54420138+557279-794675</f>
        <v>367893259</v>
      </c>
      <c r="D26" s="32">
        <f>26456928+4736239</f>
        <v>31193167</v>
      </c>
      <c r="E26" s="32">
        <f>224493563+31439003+2616926</f>
        <v>258549492</v>
      </c>
      <c r="F26" s="32">
        <f>205933676+34086160</f>
        <v>240019836</v>
      </c>
      <c r="G26" s="32">
        <f>104666094+17377927+133598</f>
        <v>122177619</v>
      </c>
      <c r="H26" s="32">
        <f>184450303+30160117</f>
        <v>214610420</v>
      </c>
      <c r="I26" s="32">
        <f>108466593+17379483</f>
        <v>125846076</v>
      </c>
      <c r="J26" s="32">
        <f>60985319+9670907</f>
        <v>70656226</v>
      </c>
      <c r="K26" s="21">
        <f t="shared" ref="K26:K48" si="6">SUM(C26:J26)</f>
        <v>1430946095</v>
      </c>
      <c r="L26" s="5"/>
      <c r="M26" s="5"/>
    </row>
    <row r="27" spans="1:13" ht="26.4" x14ac:dyDescent="0.3">
      <c r="A27" s="28" t="s">
        <v>85</v>
      </c>
      <c r="B27" s="19" t="s">
        <v>28</v>
      </c>
      <c r="C27" s="30">
        <v>5696252</v>
      </c>
      <c r="D27" s="30">
        <v>437544</v>
      </c>
      <c r="E27" s="30">
        <v>3049681</v>
      </c>
      <c r="F27" s="30">
        <v>1530452</v>
      </c>
      <c r="G27" s="30">
        <v>366700</v>
      </c>
      <c r="H27" s="30"/>
      <c r="I27" s="30">
        <v>180000</v>
      </c>
      <c r="J27" s="30"/>
      <c r="K27" s="25">
        <f t="shared" si="6"/>
        <v>11260629</v>
      </c>
      <c r="L27" s="5"/>
      <c r="M27" s="5"/>
    </row>
    <row r="28" spans="1:13" x14ac:dyDescent="0.3">
      <c r="A28" s="22" t="s">
        <v>86</v>
      </c>
      <c r="B28" s="29" t="s">
        <v>29</v>
      </c>
      <c r="C28" s="30">
        <f>81796526-12470080+794675</f>
        <v>70121121</v>
      </c>
      <c r="D28" s="30">
        <v>4313441</v>
      </c>
      <c r="E28" s="30">
        <f>57139159+218746</f>
        <v>57357905</v>
      </c>
      <c r="F28" s="30">
        <v>32236399</v>
      </c>
      <c r="G28" s="30">
        <v>13961011</v>
      </c>
      <c r="H28" s="30">
        <v>33254497</v>
      </c>
      <c r="I28" s="30">
        <v>16398515</v>
      </c>
      <c r="J28" s="30">
        <v>9479248</v>
      </c>
      <c r="K28" s="25">
        <f t="shared" si="6"/>
        <v>237122137</v>
      </c>
      <c r="L28" s="5"/>
      <c r="M28" s="5"/>
    </row>
    <row r="29" spans="1:13" ht="27" customHeight="1" thickBot="1" x14ac:dyDescent="0.35">
      <c r="A29" s="28" t="s">
        <v>87</v>
      </c>
      <c r="B29" s="29" t="s">
        <v>30</v>
      </c>
      <c r="C29" s="67"/>
      <c r="D29" s="67"/>
      <c r="E29" s="67"/>
      <c r="F29" s="67"/>
      <c r="G29" s="67"/>
      <c r="H29" s="67"/>
      <c r="I29" s="67"/>
      <c r="J29" s="67">
        <v>2600000</v>
      </c>
      <c r="K29" s="64">
        <f t="shared" si="6"/>
        <v>2600000</v>
      </c>
      <c r="L29" s="5"/>
      <c r="M29" s="5"/>
    </row>
    <row r="30" spans="1:13" ht="16.2" thickBot="1" x14ac:dyDescent="0.35">
      <c r="A30" s="40" t="s">
        <v>88</v>
      </c>
      <c r="B30" s="41" t="s">
        <v>31</v>
      </c>
      <c r="C30" s="68">
        <f>C22-C15</f>
        <v>41501876</v>
      </c>
      <c r="D30" s="68">
        <f t="shared" ref="D30" si="7">D22-D15</f>
        <v>10623148</v>
      </c>
      <c r="E30" s="68">
        <f>E22-E15</f>
        <v>81758231</v>
      </c>
      <c r="F30" s="68">
        <f t="shared" ref="F30:J30" si="8">F22-F15</f>
        <v>48913033</v>
      </c>
      <c r="G30" s="68">
        <f t="shared" si="8"/>
        <v>47147113</v>
      </c>
      <c r="H30" s="68">
        <f t="shared" si="8"/>
        <v>102704420</v>
      </c>
      <c r="I30" s="68">
        <f t="shared" si="8"/>
        <v>61714004</v>
      </c>
      <c r="J30" s="68">
        <f t="shared" si="8"/>
        <v>45293972</v>
      </c>
      <c r="K30" s="69">
        <f t="shared" si="6"/>
        <v>439655797</v>
      </c>
      <c r="L30" s="5"/>
      <c r="M30" s="5"/>
    </row>
    <row r="31" spans="1:13" ht="26.4" x14ac:dyDescent="0.3">
      <c r="A31" s="40" t="s">
        <v>89</v>
      </c>
      <c r="B31" s="41" t="s">
        <v>32</v>
      </c>
      <c r="C31" s="65">
        <f>C32+C33+C51+C52</f>
        <v>41501876</v>
      </c>
      <c r="D31" s="65">
        <f t="shared" ref="D31:J31" si="9">D32+D33+D51+D52</f>
        <v>10623148</v>
      </c>
      <c r="E31" s="65">
        <f t="shared" si="9"/>
        <v>81758231</v>
      </c>
      <c r="F31" s="65">
        <f t="shared" si="9"/>
        <v>48913033</v>
      </c>
      <c r="G31" s="65">
        <f t="shared" si="9"/>
        <v>47147113</v>
      </c>
      <c r="H31" s="65">
        <f t="shared" si="9"/>
        <v>102704420</v>
      </c>
      <c r="I31" s="65">
        <f t="shared" si="9"/>
        <v>61714004</v>
      </c>
      <c r="J31" s="65">
        <f t="shared" si="9"/>
        <v>45293972</v>
      </c>
      <c r="K31" s="56">
        <f t="shared" si="6"/>
        <v>439655797</v>
      </c>
      <c r="L31" s="5"/>
      <c r="M31" s="5"/>
    </row>
    <row r="32" spans="1:13" ht="26.4" x14ac:dyDescent="0.3">
      <c r="A32" s="31" t="s">
        <v>90</v>
      </c>
      <c r="B32" s="27" t="s">
        <v>33</v>
      </c>
      <c r="C32" s="32">
        <f>C25-C21-C34</f>
        <v>0</v>
      </c>
      <c r="D32" s="32">
        <f t="shared" ref="D32" si="10">D25-D21-D34</f>
        <v>0</v>
      </c>
      <c r="E32" s="32">
        <f>E25-E21-E34</f>
        <v>76172515</v>
      </c>
      <c r="F32" s="32">
        <f t="shared" ref="F32:J32" si="11">F25-F21-F34</f>
        <v>36895673</v>
      </c>
      <c r="G32" s="32">
        <f t="shared" si="11"/>
        <v>37632448</v>
      </c>
      <c r="H32" s="32">
        <f t="shared" si="11"/>
        <v>95222971</v>
      </c>
      <c r="I32" s="32">
        <f t="shared" si="11"/>
        <v>55747882</v>
      </c>
      <c r="J32" s="32">
        <f t="shared" si="11"/>
        <v>33203177</v>
      </c>
      <c r="K32" s="33">
        <f t="shared" si="6"/>
        <v>334874666</v>
      </c>
      <c r="L32" s="5"/>
      <c r="M32" s="5"/>
    </row>
    <row r="33" spans="1:13" s="6" customFormat="1" x14ac:dyDescent="0.3">
      <c r="A33" s="28" t="s">
        <v>91</v>
      </c>
      <c r="B33" s="34" t="s">
        <v>34</v>
      </c>
      <c r="C33" s="30">
        <f>C34+C35</f>
        <v>41501876</v>
      </c>
      <c r="D33" s="30">
        <f t="shared" ref="D33:J33" si="12">D34+D35</f>
        <v>10623148</v>
      </c>
      <c r="E33" s="30">
        <f t="shared" si="12"/>
        <v>5560250</v>
      </c>
      <c r="F33" s="30">
        <f t="shared" si="12"/>
        <v>12017360</v>
      </c>
      <c r="G33" s="30">
        <f t="shared" si="12"/>
        <v>9514665</v>
      </c>
      <c r="H33" s="30">
        <f t="shared" si="12"/>
        <v>7481449</v>
      </c>
      <c r="I33" s="30">
        <f t="shared" si="12"/>
        <v>5966122</v>
      </c>
      <c r="J33" s="30">
        <f t="shared" si="12"/>
        <v>12090795</v>
      </c>
      <c r="K33" s="35">
        <f t="shared" si="6"/>
        <v>104755665</v>
      </c>
      <c r="M33" s="5"/>
    </row>
    <row r="34" spans="1:13" ht="26.4" x14ac:dyDescent="0.3">
      <c r="A34" s="28" t="s">
        <v>92</v>
      </c>
      <c r="B34" s="29" t="s">
        <v>35</v>
      </c>
      <c r="C34" s="30">
        <v>32926089</v>
      </c>
      <c r="D34" s="30">
        <v>3496512</v>
      </c>
      <c r="E34" s="30">
        <v>2420912</v>
      </c>
      <c r="F34" s="30">
        <v>1697322</v>
      </c>
      <c r="G34" s="30">
        <v>3682624</v>
      </c>
      <c r="H34" s="30">
        <v>3462002</v>
      </c>
      <c r="I34" s="30">
        <v>3959110</v>
      </c>
      <c r="J34" s="30">
        <v>2702854</v>
      </c>
      <c r="K34" s="35">
        <f t="shared" si="6"/>
        <v>54347425</v>
      </c>
      <c r="L34" s="5"/>
      <c r="M34" s="5"/>
    </row>
    <row r="35" spans="1:13" x14ac:dyDescent="0.3">
      <c r="A35" s="28" t="s">
        <v>93</v>
      </c>
      <c r="B35" s="29" t="s">
        <v>36</v>
      </c>
      <c r="C35" s="30">
        <f t="shared" ref="C35:D35" si="13">C36+C50+C48+C49</f>
        <v>8575787</v>
      </c>
      <c r="D35" s="30">
        <f t="shared" si="13"/>
        <v>7126636</v>
      </c>
      <c r="E35" s="30">
        <f>E36+E50+E48+E49</f>
        <v>3139338</v>
      </c>
      <c r="F35" s="30">
        <f t="shared" ref="F35:J35" si="14">F36+F50+F48+F49</f>
        <v>10320038</v>
      </c>
      <c r="G35" s="30">
        <f t="shared" si="14"/>
        <v>5832041</v>
      </c>
      <c r="H35" s="30">
        <f t="shared" si="14"/>
        <v>4019447</v>
      </c>
      <c r="I35" s="30">
        <f t="shared" si="14"/>
        <v>2007012</v>
      </c>
      <c r="J35" s="30">
        <f t="shared" si="14"/>
        <v>9387941</v>
      </c>
      <c r="K35" s="35">
        <f t="shared" si="6"/>
        <v>50408240</v>
      </c>
      <c r="L35" s="5"/>
      <c r="M35" s="5"/>
    </row>
    <row r="36" spans="1:13" x14ac:dyDescent="0.3">
      <c r="A36" s="28" t="s">
        <v>94</v>
      </c>
      <c r="B36" s="29" t="s">
        <v>37</v>
      </c>
      <c r="C36" s="30">
        <f>SUM(C37:C47)</f>
        <v>4148496</v>
      </c>
      <c r="D36" s="30">
        <f t="shared" ref="D36:J36" si="15">SUM(D37:D47)</f>
        <v>4337636</v>
      </c>
      <c r="E36" s="30">
        <f t="shared" si="15"/>
        <v>1473937</v>
      </c>
      <c r="F36" s="30">
        <f t="shared" si="15"/>
        <v>9081879</v>
      </c>
      <c r="G36" s="30">
        <f t="shared" si="15"/>
        <v>3629808</v>
      </c>
      <c r="H36" s="30">
        <f t="shared" si="15"/>
        <v>3308408</v>
      </c>
      <c r="I36" s="30">
        <f t="shared" si="15"/>
        <v>1607050</v>
      </c>
      <c r="J36" s="30">
        <f t="shared" si="15"/>
        <v>2181730</v>
      </c>
      <c r="K36" s="35">
        <f t="shared" si="6"/>
        <v>29768944</v>
      </c>
      <c r="L36" s="5"/>
      <c r="M36" s="5"/>
    </row>
    <row r="37" spans="1:13" x14ac:dyDescent="0.3">
      <c r="A37" s="28" t="s">
        <v>38</v>
      </c>
      <c r="B37" s="36" t="s">
        <v>39</v>
      </c>
      <c r="C37" s="37">
        <v>862374</v>
      </c>
      <c r="D37" s="30">
        <v>136253</v>
      </c>
      <c r="E37" s="30">
        <v>215152</v>
      </c>
      <c r="F37" s="30">
        <v>701753</v>
      </c>
      <c r="G37" s="30">
        <v>705391</v>
      </c>
      <c r="H37" s="30">
        <v>1283321</v>
      </c>
      <c r="I37" s="30">
        <v>482354</v>
      </c>
      <c r="J37" s="30">
        <v>530934</v>
      </c>
      <c r="K37" s="35">
        <f t="shared" si="6"/>
        <v>4917532</v>
      </c>
      <c r="L37" s="5"/>
      <c r="M37" s="5"/>
    </row>
    <row r="38" spans="1:13" x14ac:dyDescent="0.3">
      <c r="A38" s="28" t="s">
        <v>40</v>
      </c>
      <c r="B38" s="36" t="s">
        <v>41</v>
      </c>
      <c r="C38" s="37"/>
      <c r="D38" s="30"/>
      <c r="E38" s="30">
        <v>567</v>
      </c>
      <c r="F38" s="30">
        <v>14017</v>
      </c>
      <c r="G38" s="30"/>
      <c r="H38" s="30"/>
      <c r="I38" s="30"/>
      <c r="J38" s="30">
        <v>18967</v>
      </c>
      <c r="K38" s="35">
        <f t="shared" si="6"/>
        <v>33551</v>
      </c>
      <c r="L38" s="5"/>
      <c r="M38" s="5"/>
    </row>
    <row r="39" spans="1:13" ht="13.5" customHeight="1" x14ac:dyDescent="0.3">
      <c r="A39" s="28" t="s">
        <v>42</v>
      </c>
      <c r="B39" s="36" t="s">
        <v>43</v>
      </c>
      <c r="C39" s="37">
        <v>52965</v>
      </c>
      <c r="D39" s="30"/>
      <c r="E39" s="30">
        <v>6929</v>
      </c>
      <c r="F39" s="30">
        <v>1408857</v>
      </c>
      <c r="G39" s="30">
        <v>365903</v>
      </c>
      <c r="H39" s="30">
        <v>72241</v>
      </c>
      <c r="I39" s="30">
        <v>457142</v>
      </c>
      <c r="J39" s="30">
        <v>214662</v>
      </c>
      <c r="K39" s="35">
        <f t="shared" si="6"/>
        <v>2578699</v>
      </c>
      <c r="L39" s="5"/>
      <c r="M39" s="5"/>
    </row>
    <row r="40" spans="1:13" x14ac:dyDescent="0.3">
      <c r="A40" s="28" t="s">
        <v>44</v>
      </c>
      <c r="B40" s="36" t="s">
        <v>45</v>
      </c>
      <c r="C40" s="37">
        <v>635968</v>
      </c>
      <c r="D40" s="30">
        <v>4070244</v>
      </c>
      <c r="E40" s="30">
        <v>399889</v>
      </c>
      <c r="F40" s="30">
        <v>5036708</v>
      </c>
      <c r="G40" s="30">
        <v>866979</v>
      </c>
      <c r="H40" s="30">
        <v>282782</v>
      </c>
      <c r="I40" s="30">
        <v>438477</v>
      </c>
      <c r="J40" s="30">
        <v>493887</v>
      </c>
      <c r="K40" s="35">
        <f t="shared" si="6"/>
        <v>12224934</v>
      </c>
      <c r="L40" s="5"/>
      <c r="M40" s="5"/>
    </row>
    <row r="41" spans="1:13" x14ac:dyDescent="0.3">
      <c r="A41" s="28" t="s">
        <v>46</v>
      </c>
      <c r="B41" s="36" t="s">
        <v>47</v>
      </c>
      <c r="C41" s="37"/>
      <c r="D41" s="30"/>
      <c r="E41" s="30"/>
      <c r="F41" s="30"/>
      <c r="G41" s="30">
        <v>2143</v>
      </c>
      <c r="H41" s="30">
        <v>11842</v>
      </c>
      <c r="I41" s="30">
        <v>7155</v>
      </c>
      <c r="J41" s="30"/>
      <c r="K41" s="35">
        <f t="shared" si="6"/>
        <v>21140</v>
      </c>
      <c r="L41" s="5"/>
      <c r="M41" s="5"/>
    </row>
    <row r="42" spans="1:13" x14ac:dyDescent="0.3">
      <c r="A42" s="28" t="s">
        <v>48</v>
      </c>
      <c r="B42" s="36" t="s">
        <v>49</v>
      </c>
      <c r="C42" s="37">
        <v>1690621</v>
      </c>
      <c r="D42" s="30">
        <v>131139</v>
      </c>
      <c r="E42" s="30"/>
      <c r="F42" s="30"/>
      <c r="G42" s="30"/>
      <c r="H42" s="30"/>
      <c r="I42" s="30"/>
      <c r="J42" s="30"/>
      <c r="K42" s="35">
        <f t="shared" si="6"/>
        <v>1821760</v>
      </c>
      <c r="L42" s="5"/>
      <c r="M42" s="5"/>
    </row>
    <row r="43" spans="1:13" ht="26.4" x14ac:dyDescent="0.3">
      <c r="A43" s="28" t="s">
        <v>50</v>
      </c>
      <c r="B43" s="36" t="s">
        <v>51</v>
      </c>
      <c r="C43" s="37"/>
      <c r="D43" s="30"/>
      <c r="E43" s="30"/>
      <c r="F43" s="30">
        <v>541915</v>
      </c>
      <c r="G43" s="30"/>
      <c r="H43" s="30">
        <v>608782</v>
      </c>
      <c r="I43" s="30">
        <v>96703</v>
      </c>
      <c r="J43" s="30">
        <v>236840</v>
      </c>
      <c r="K43" s="35">
        <f t="shared" si="6"/>
        <v>1484240</v>
      </c>
      <c r="L43" s="5"/>
      <c r="M43" s="5"/>
    </row>
    <row r="44" spans="1:13" ht="26.4" x14ac:dyDescent="0.3">
      <c r="A44" s="28" t="s">
        <v>52</v>
      </c>
      <c r="B44" s="36" t="s">
        <v>53</v>
      </c>
      <c r="C44" s="37"/>
      <c r="D44" s="30"/>
      <c r="E44" s="30"/>
      <c r="F44" s="30">
        <v>58080</v>
      </c>
      <c r="G44" s="30"/>
      <c r="H44" s="30">
        <v>718344</v>
      </c>
      <c r="I44" s="30">
        <v>33131</v>
      </c>
      <c r="J44" s="30">
        <v>316039</v>
      </c>
      <c r="K44" s="35">
        <f t="shared" si="6"/>
        <v>1125594</v>
      </c>
      <c r="L44" s="5"/>
      <c r="M44" s="5"/>
    </row>
    <row r="45" spans="1:13" x14ac:dyDescent="0.3">
      <c r="A45" s="28" t="s">
        <v>54</v>
      </c>
      <c r="B45" s="36" t="s">
        <v>55</v>
      </c>
      <c r="C45" s="37">
        <v>906568</v>
      </c>
      <c r="D45" s="30"/>
      <c r="E45" s="32">
        <v>393529</v>
      </c>
      <c r="F45" s="30">
        <v>418201</v>
      </c>
      <c r="G45" s="30">
        <v>68850</v>
      </c>
      <c r="H45" s="30">
        <v>36042</v>
      </c>
      <c r="I45" s="30">
        <v>60612</v>
      </c>
      <c r="J45" s="30">
        <v>298130</v>
      </c>
      <c r="K45" s="35">
        <f t="shared" si="6"/>
        <v>2181932</v>
      </c>
      <c r="L45" s="5"/>
      <c r="M45" s="5"/>
    </row>
    <row r="46" spans="1:13" x14ac:dyDescent="0.3">
      <c r="A46" s="28" t="s">
        <v>56</v>
      </c>
      <c r="B46" s="36" t="s">
        <v>57</v>
      </c>
      <c r="C46" s="37"/>
      <c r="D46" s="30"/>
      <c r="E46" s="30">
        <v>215582</v>
      </c>
      <c r="F46" s="30">
        <v>88172</v>
      </c>
      <c r="G46" s="30">
        <v>759420</v>
      </c>
      <c r="H46" s="30">
        <v>101919</v>
      </c>
      <c r="I46" s="30">
        <v>30737</v>
      </c>
      <c r="J46" s="30">
        <v>17501</v>
      </c>
      <c r="K46" s="35">
        <f t="shared" si="6"/>
        <v>1213331</v>
      </c>
      <c r="L46" s="5"/>
      <c r="M46" s="5"/>
    </row>
    <row r="47" spans="1:13" x14ac:dyDescent="0.3">
      <c r="A47" s="28" t="s">
        <v>58</v>
      </c>
      <c r="B47" s="36" t="s">
        <v>59</v>
      </c>
      <c r="C47" s="37"/>
      <c r="D47" s="30"/>
      <c r="E47" s="30">
        <v>242289</v>
      </c>
      <c r="F47" s="30">
        <v>814176</v>
      </c>
      <c r="G47" s="30">
        <v>861122</v>
      </c>
      <c r="H47" s="30">
        <v>193135</v>
      </c>
      <c r="I47" s="30">
        <v>739</v>
      </c>
      <c r="J47" s="30">
        <v>54770</v>
      </c>
      <c r="K47" s="35">
        <f t="shared" si="6"/>
        <v>2166231</v>
      </c>
      <c r="L47" s="5"/>
      <c r="M47" s="5"/>
    </row>
    <row r="48" spans="1:13" x14ac:dyDescent="0.3">
      <c r="A48" s="28" t="s">
        <v>95</v>
      </c>
      <c r="B48" s="36" t="s">
        <v>60</v>
      </c>
      <c r="C48" s="37">
        <v>80456</v>
      </c>
      <c r="D48" s="30">
        <v>2495864</v>
      </c>
      <c r="E48" s="30">
        <v>8055</v>
      </c>
      <c r="F48" s="30">
        <v>98413</v>
      </c>
      <c r="G48" s="30">
        <v>515672</v>
      </c>
      <c r="H48" s="30">
        <v>199134</v>
      </c>
      <c r="I48" s="30">
        <v>187983</v>
      </c>
      <c r="J48" s="30">
        <v>303886</v>
      </c>
      <c r="K48" s="35">
        <f t="shared" si="6"/>
        <v>3889463</v>
      </c>
      <c r="L48" s="5"/>
      <c r="M48" s="5"/>
    </row>
    <row r="49" spans="1:15" x14ac:dyDescent="0.3">
      <c r="A49" s="28" t="s">
        <v>96</v>
      </c>
      <c r="B49" s="36" t="s">
        <v>61</v>
      </c>
      <c r="C49" s="37">
        <v>3663228</v>
      </c>
      <c r="D49" s="30">
        <v>81006</v>
      </c>
      <c r="E49" s="30">
        <v>1451543</v>
      </c>
      <c r="F49" s="30">
        <v>945637</v>
      </c>
      <c r="G49" s="30">
        <v>1521517</v>
      </c>
      <c r="H49" s="30">
        <v>347640</v>
      </c>
      <c r="I49" s="30">
        <v>211979</v>
      </c>
      <c r="J49" s="30">
        <v>831012</v>
      </c>
      <c r="K49" s="35">
        <f>SUM(C49:J49)</f>
        <v>9053562</v>
      </c>
      <c r="L49" s="5"/>
      <c r="M49" s="5"/>
    </row>
    <row r="50" spans="1:15" ht="40.200000000000003" thickBot="1" x14ac:dyDescent="0.35">
      <c r="A50" s="28" t="s">
        <v>97</v>
      </c>
      <c r="B50" s="36" t="s">
        <v>62</v>
      </c>
      <c r="C50" s="70">
        <v>683607</v>
      </c>
      <c r="D50" s="67">
        <v>212130</v>
      </c>
      <c r="E50" s="67">
        <v>205803</v>
      </c>
      <c r="F50" s="67">
        <v>194109</v>
      </c>
      <c r="G50" s="67">
        <v>165044</v>
      </c>
      <c r="H50" s="67">
        <v>164265</v>
      </c>
      <c r="I50" s="67">
        <v>0</v>
      </c>
      <c r="J50" s="67">
        <v>6071313</v>
      </c>
      <c r="K50" s="71">
        <f>SUM(C50:J50)</f>
        <v>7696271</v>
      </c>
      <c r="L50" s="5"/>
      <c r="M50" s="5"/>
    </row>
    <row r="51" spans="1:15" ht="45" customHeight="1" thickBot="1" x14ac:dyDescent="0.35">
      <c r="A51" s="40" t="s">
        <v>98</v>
      </c>
      <c r="B51" s="43" t="s">
        <v>68</v>
      </c>
      <c r="C51" s="44"/>
      <c r="D51" s="45"/>
      <c r="E51" s="72">
        <f>263+10584+360+13400</f>
        <v>24607</v>
      </c>
      <c r="F51" s="45"/>
      <c r="G51" s="45"/>
      <c r="H51" s="45"/>
      <c r="I51" s="45"/>
      <c r="J51" s="45"/>
      <c r="K51" s="53">
        <f>SUM(C51:J51)</f>
        <v>24607</v>
      </c>
      <c r="L51" s="5"/>
      <c r="M51" s="5"/>
    </row>
    <row r="52" spans="1:15" ht="79.2" x14ac:dyDescent="0.3">
      <c r="A52" s="40" t="s">
        <v>99</v>
      </c>
      <c r="B52" s="43" t="s">
        <v>69</v>
      </c>
      <c r="C52" s="44"/>
      <c r="D52" s="45"/>
      <c r="E52" s="45">
        <v>859</v>
      </c>
      <c r="F52" s="45"/>
      <c r="G52" s="45"/>
      <c r="H52" s="45"/>
      <c r="I52" s="45"/>
      <c r="J52" s="45"/>
      <c r="K52" s="46">
        <f>SUM(C52:J52)</f>
        <v>859</v>
      </c>
      <c r="L52" s="5"/>
      <c r="M52" s="5"/>
    </row>
    <row r="53" spans="1:15" ht="27.75" customHeight="1" x14ac:dyDescent="0.3">
      <c r="A53" s="40" t="s">
        <v>100</v>
      </c>
      <c r="B53" s="41" t="s">
        <v>63</v>
      </c>
      <c r="C53" s="42">
        <f>SUM(C54+C55+C56+C57+C58)</f>
        <v>55825656</v>
      </c>
      <c r="D53" s="42">
        <f t="shared" ref="D53:J53" si="16">SUM(D54+D55+D56+D57+D58)</f>
        <v>1743066</v>
      </c>
      <c r="E53" s="54">
        <f>SUM(E54+E55+E56+E57+E58)</f>
        <v>30876226</v>
      </c>
      <c r="F53" s="54">
        <f t="shared" si="16"/>
        <v>51266901</v>
      </c>
      <c r="G53" s="42">
        <f>SUM(G54+G55+G56+G57+G58)</f>
        <v>35054056</v>
      </c>
      <c r="H53" s="54">
        <f t="shared" si="16"/>
        <v>53097933</v>
      </c>
      <c r="I53" s="54">
        <f t="shared" si="16"/>
        <v>41059836</v>
      </c>
      <c r="J53" s="42">
        <f t="shared" si="16"/>
        <v>26774735</v>
      </c>
      <c r="K53" s="54">
        <f>SUM(K54+K55+K56+K57+K58)</f>
        <v>295698409</v>
      </c>
      <c r="L53" s="5"/>
      <c r="M53" s="5"/>
    </row>
    <row r="54" spans="1:15" ht="27" customHeight="1" x14ac:dyDescent="0.3">
      <c r="A54" s="28" t="s">
        <v>101</v>
      </c>
      <c r="B54" s="29" t="s">
        <v>64</v>
      </c>
      <c r="C54" s="30">
        <f>2853996-50000</f>
        <v>2803996</v>
      </c>
      <c r="D54" s="30">
        <f>158300+150000</f>
        <v>308300</v>
      </c>
      <c r="E54" s="30">
        <f>1713938-50000</f>
        <v>1663938</v>
      </c>
      <c r="F54" s="30">
        <f>1348881-10000</f>
        <v>1338881</v>
      </c>
      <c r="G54" s="32">
        <f>713864-10000</f>
        <v>703864</v>
      </c>
      <c r="H54" s="30">
        <f>711468-10000</f>
        <v>701468</v>
      </c>
      <c r="I54" s="30">
        <f>570960-10000</f>
        <v>560960</v>
      </c>
      <c r="J54" s="30">
        <f>610125-10000</f>
        <v>600125</v>
      </c>
      <c r="K54" s="35">
        <f t="shared" ref="K54:K56" si="17">SUM(C54:J54)</f>
        <v>8681532</v>
      </c>
      <c r="L54" s="5"/>
      <c r="M54" s="5"/>
    </row>
    <row r="55" spans="1:15" ht="26.4" x14ac:dyDescent="0.3">
      <c r="A55" s="28" t="s">
        <v>102</v>
      </c>
      <c r="B55" s="29" t="s">
        <v>65</v>
      </c>
      <c r="C55" s="30">
        <f>499587+12470080-794675</f>
        <v>12174992</v>
      </c>
      <c r="D55" s="30"/>
      <c r="E55" s="30"/>
      <c r="F55" s="30"/>
      <c r="G55" s="32"/>
      <c r="H55" s="30"/>
      <c r="I55" s="30"/>
      <c r="J55" s="30"/>
      <c r="K55" s="35">
        <f t="shared" si="17"/>
        <v>12174992</v>
      </c>
      <c r="L55" s="5"/>
      <c r="M55" s="5"/>
    </row>
    <row r="56" spans="1:15" ht="26.4" x14ac:dyDescent="0.3">
      <c r="A56" s="28" t="s">
        <v>103</v>
      </c>
      <c r="B56" s="29" t="s">
        <v>66</v>
      </c>
      <c r="C56" s="30">
        <f>38788335+1500000</f>
        <v>40288335</v>
      </c>
      <c r="D56" s="30">
        <f>1388129+46637</f>
        <v>1434766</v>
      </c>
      <c r="E56" s="52">
        <v>27526783</v>
      </c>
      <c r="F56" s="52">
        <f>39521666+38435+162349+858001</f>
        <v>40580451</v>
      </c>
      <c r="G56" s="30">
        <f>27787090+76123</f>
        <v>27863213</v>
      </c>
      <c r="H56" s="52">
        <v>43253890</v>
      </c>
      <c r="I56" s="52">
        <f>25467751+309913+350000+300000</f>
        <v>26427664</v>
      </c>
      <c r="J56" s="30">
        <v>21748650</v>
      </c>
      <c r="K56" s="53">
        <f t="shared" si="17"/>
        <v>229123752</v>
      </c>
      <c r="L56" s="5"/>
      <c r="M56" s="5"/>
    </row>
    <row r="57" spans="1:15" ht="39.6" x14ac:dyDescent="0.3">
      <c r="A57" s="73" t="s">
        <v>104</v>
      </c>
      <c r="B57" s="29" t="s">
        <v>67</v>
      </c>
      <c r="C57" s="30"/>
      <c r="D57" s="30"/>
      <c r="E57" s="30">
        <v>821924</v>
      </c>
      <c r="F57" s="30"/>
      <c r="G57" s="32"/>
      <c r="H57" s="30"/>
      <c r="I57" s="30"/>
      <c r="J57" s="30"/>
      <c r="K57" s="30">
        <f t="shared" ref="K57:K58" si="18">SUM(C57:J57)</f>
        <v>821924</v>
      </c>
      <c r="M57" s="5"/>
    </row>
    <row r="58" spans="1:15" ht="171.75" customHeight="1" x14ac:dyDescent="0.3">
      <c r="A58" s="73" t="s">
        <v>105</v>
      </c>
      <c r="B58" s="29" t="s">
        <v>70</v>
      </c>
      <c r="C58" s="74">
        <v>558333</v>
      </c>
      <c r="D58" s="74"/>
      <c r="E58" s="74">
        <v>863581</v>
      </c>
      <c r="F58" s="74">
        <v>9347569</v>
      </c>
      <c r="G58" s="75">
        <v>6486979</v>
      </c>
      <c r="H58" s="74">
        <v>9142575</v>
      </c>
      <c r="I58" s="74">
        <v>14071212</v>
      </c>
      <c r="J58" s="74">
        <v>4425960</v>
      </c>
      <c r="K58" s="74">
        <f t="shared" si="18"/>
        <v>44896209</v>
      </c>
      <c r="L58" s="76" t="s">
        <v>106</v>
      </c>
      <c r="M58" s="5"/>
      <c r="N58" s="3"/>
      <c r="O58" s="3"/>
    </row>
  </sheetData>
  <mergeCells count="7">
    <mergeCell ref="C13:J13"/>
    <mergeCell ref="A11:K11"/>
    <mergeCell ref="H1:K1"/>
    <mergeCell ref="H2:K2"/>
    <mergeCell ref="H3:K3"/>
    <mergeCell ref="H4:K4"/>
    <mergeCell ref="H5:K5"/>
  </mergeCells>
  <pageMargins left="0.39370078740157483" right="0.39370078740157483" top="0.47244094488188981" bottom="0.19685039370078741" header="0" footer="0"/>
  <pageSetup paperSize="9" scale="80" firstPageNumber="83" fitToHeight="5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1321</vt:lpstr>
      <vt:lpstr>'1321'!Заголовки_для_печати</vt:lpstr>
      <vt:lpstr>'1321'!Область_печати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2024-10-14T07:29:03Z</dcterms:modified>
</cp:coreProperties>
</file>