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Управление законотворчества\DOA\"/>
    </mc:Choice>
  </mc:AlternateContent>
  <bookViews>
    <workbookView xWindow="0" yWindow="0" windowWidth="21600" windowHeight="8640"/>
  </bookViews>
  <sheets>
    <sheet name="Приложение № 2.2 (1341)" sheetId="2" r:id="rId1"/>
  </sheets>
  <definedNames>
    <definedName name="_xlnm.Print_Titles" localSheetId="0">'Приложение № 2.2 (1341)'!$13:$13</definedName>
    <definedName name="_xlnm.Print_Area" localSheetId="0">'Приложение № 2.2 (1341)'!$A$1:$C$286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6" i="2" l="1"/>
  <c r="C20" i="2" l="1"/>
  <c r="C229" i="2" l="1"/>
  <c r="C158" i="2"/>
  <c r="C128" i="2" l="1"/>
  <c r="C110" i="2"/>
  <c r="C102" i="2"/>
  <c r="C72" i="2"/>
  <c r="C66" i="2"/>
  <c r="C54" i="2"/>
  <c r="C138" i="2" l="1"/>
  <c r="C282" i="2"/>
  <c r="C281" i="2"/>
  <c r="C283" i="2" s="1"/>
  <c r="C261" i="2"/>
  <c r="C242" i="2"/>
  <c r="C205" i="2"/>
  <c r="C202" i="2"/>
  <c r="C201" i="2"/>
  <c r="C200" i="2"/>
  <c r="C199" i="2"/>
  <c r="C198" i="2"/>
  <c r="C183" i="2"/>
  <c r="C178" i="2"/>
  <c r="C162" i="2"/>
  <c r="C160" i="2"/>
  <c r="C169" i="2" s="1"/>
  <c r="C146" i="2"/>
  <c r="C147" i="2" s="1"/>
  <c r="C129" i="2"/>
  <c r="C130" i="2" s="1"/>
  <c r="C123" i="2"/>
  <c r="C107" i="2"/>
  <c r="C203" i="2" l="1"/>
  <c r="C92" i="2"/>
  <c r="C96" i="2" s="1"/>
  <c r="C90" i="2"/>
  <c r="C63" i="2"/>
  <c r="C52" i="2"/>
  <c r="C49" i="2"/>
  <c r="C48" i="2"/>
  <c r="C45" i="2"/>
  <c r="C57" i="2" s="1"/>
  <c r="C40" i="2"/>
  <c r="C25" i="2"/>
  <c r="C28" i="2" s="1"/>
  <c r="C14" i="2"/>
  <c r="E294" i="2" l="1"/>
  <c r="D302" i="2" l="1"/>
  <c r="C134" i="2" l="1"/>
  <c r="C133" i="2"/>
  <c r="C19" i="2" l="1"/>
  <c r="C264" i="2" l="1"/>
  <c r="C276" i="2" l="1"/>
  <c r="C268" i="2"/>
  <c r="C257" i="2"/>
  <c r="C135" i="2" l="1"/>
  <c r="C139" i="2" s="1"/>
  <c r="C245" i="2" l="1"/>
  <c r="C238" i="2"/>
  <c r="C232" i="2"/>
  <c r="C214" i="2"/>
  <c r="C211" i="2"/>
  <c r="C193" i="2"/>
  <c r="C187" i="2"/>
  <c r="C181" i="2"/>
  <c r="C175" i="2"/>
  <c r="C151" i="2"/>
  <c r="C117" i="2"/>
  <c r="C114" i="2"/>
  <c r="C85" i="2"/>
  <c r="C80" i="2"/>
  <c r="C77" i="2"/>
  <c r="C67" i="2"/>
  <c r="C34" i="2"/>
  <c r="C41" i="2" s="1"/>
  <c r="C293" i="2" s="1"/>
  <c r="E293" i="2" s="1"/>
  <c r="C218" i="2"/>
  <c r="C224" i="2"/>
  <c r="C99" i="2" l="1"/>
  <c r="C103" i="2" s="1"/>
  <c r="C295" i="2" l="1"/>
  <c r="E295" i="2" s="1"/>
  <c r="C206" i="2"/>
  <c r="C184" i="2"/>
  <c r="C279" i="2"/>
  <c r="C284" i="2" s="1"/>
  <c r="C219" i="2" l="1"/>
  <c r="C285" i="2"/>
  <c r="C301" i="2" s="1"/>
  <c r="E301" i="2" s="1"/>
  <c r="C298" i="2" l="1"/>
  <c r="E298" i="2" s="1"/>
  <c r="C250" i="2"/>
  <c r="C235" i="2"/>
  <c r="C246" i="2" s="1"/>
  <c r="C299" i="2" s="1"/>
  <c r="E299" i="2" s="1"/>
  <c r="C120" i="2"/>
  <c r="C124" i="2" s="1"/>
  <c r="C296" i="2" l="1"/>
  <c r="E296" i="2" s="1"/>
  <c r="C29" i="2"/>
  <c r="C140" i="2" s="1"/>
  <c r="C251" i="2"/>
  <c r="C300" i="2" s="1"/>
  <c r="E300" i="2" s="1"/>
  <c r="C152" i="2"/>
  <c r="C297" i="2"/>
  <c r="E297" i="2" s="1"/>
  <c r="C252" i="2" l="1"/>
  <c r="C286" i="2" s="1"/>
  <c r="C292" i="2"/>
  <c r="E292" i="2" l="1"/>
  <c r="E302" i="2" s="1"/>
  <c r="C302" i="2"/>
  <c r="C21" i="2"/>
</calcChain>
</file>

<file path=xl/sharedStrings.xml><?xml version="1.0" encoding="utf-8"?>
<sst xmlns="http://schemas.openxmlformats.org/spreadsheetml/2006/main" count="303" uniqueCount="221">
  <si>
    <t xml:space="preserve">Государственная администрация Рыбницкого района и г. Рыбницы 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</si>
  <si>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</si>
  <si>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</si>
  <si>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</si>
  <si>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</si>
  <si>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</si>
  <si>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</si>
  <si>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</si>
  <si>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</si>
  <si>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</si>
  <si>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</si>
  <si>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</si>
  <si>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</si>
  <si>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</si>
  <si>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</si>
  <si>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</si>
  <si>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</si>
  <si>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</si>
  <si>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</si>
  <si>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</si>
  <si>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</si>
  <si>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</si>
  <si>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</si>
  <si>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Приднестровский государственный университет им. Т. Г. Шевченко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</si>
  <si>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</si>
  <si>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</si>
  <si>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</si>
  <si>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</si>
  <si>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Министерство государственной безопасности Приднестровской Молдавской Республики</t>
  </si>
  <si>
    <t xml:space="preserve">Государственная служба исполнения наказаний Министерства юстиции Приднестровской Молдавской Республики 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</si>
  <si>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</si>
  <si>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</si>
  <si>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</si>
  <si>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</si>
  <si>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</si>
  <si>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</si>
  <si>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</si>
  <si>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</si>
  <si>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</si>
  <si>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</si>
  <si>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</si>
  <si>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</si>
  <si>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</si>
  <si>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ВСЕГО расходов по Фонду капитальных вложений Приднестровской Молдавской Республики</t>
  </si>
  <si>
    <t>Правительство Приднестровской Молдавской Республики</t>
  </si>
  <si>
    <t xml:space="preserve">Государственная служба по культуре и историческому наследию Приднестровской Молдавской Республики </t>
  </si>
  <si>
    <t xml:space="preserve">Министерство иностранных дел Приднестровской Молдавской Республики </t>
  </si>
  <si>
    <t>Судебный департамент при Верховном суде Приднестровской Молдавской Республики</t>
  </si>
  <si>
    <t>Государственный таможенный комитет Приднестровской Молдавской Республики</t>
  </si>
  <si>
    <t>Итого по подстатье 240240</t>
  </si>
  <si>
    <t>Капитальные вложения в строительство прочих объектов (240270)</t>
  </si>
  <si>
    <t xml:space="preserve">Счетная палата Приднестровской Молдавской Республики </t>
  </si>
  <si>
    <t>Капитальный ремонт парка "Октябрьский" в г. Бендеры, в том числе проектные работы</t>
  </si>
  <si>
    <t>Восстановление парка Витгенштейна, г. Каменка, в том числе проектные работы</t>
  </si>
  <si>
    <t>Реконструкция здания Государственной службы управления документацией и архивами Приднестровской Молдавской Республики, расположенного по адресу:  г. Тирасполь, ул. Текстильщиков, 36, в том числе проектные работы</t>
  </si>
  <si>
    <t>Государственная служба управления документацией и архивами Приднестровской Молдавской Республики</t>
  </si>
  <si>
    <t>Приобретение комплекса строений, расположенного по адресу: г. Тирасполь, ул.  Ленина, д. 1/1</t>
  </si>
  <si>
    <t>Участие Правительства в осуществлении отдельных программ (290 000)</t>
  </si>
  <si>
    <t>Государственная администрация Рыбницкого района и г. Рыбницы</t>
  </si>
  <si>
    <t>Итого по подстатье 290 000</t>
  </si>
  <si>
    <t>Капитальный ремонт административного здания УГАИ, расположенного по адресу: г. Бендеры, ул. Тимирязева, 2а, в том числе проектные работы</t>
  </si>
  <si>
    <t>Капитальный ремонт городского стадиона, расположенного по адресу: г. Днестровск, ул. Строителей</t>
  </si>
  <si>
    <t>Разработка проектно-сметной документации</t>
  </si>
  <si>
    <t>Реконструкция картодрома, расположенного по адресу : г. Григориополь, ул. Васканова, б/н</t>
  </si>
  <si>
    <t>Реконструкция гребной базы МОУ ДО "Григориопольская ДЮСШ", ЦПКиО, расположенной по адресу: г. Григориополь, ул. Васканова</t>
  </si>
  <si>
    <t>Реконструкция поликлиники ГУ "Слободзейская центральная районная больница", расположенной по адресу:  г. Слободзея, ул. Ленина, 98 "а", в том числе проектные работы и   благоустройство</t>
  </si>
  <si>
    <t xml:space="preserve">Устройство приточно-вытяжной вентиляции ФАПа с. Янтарное ГУ "Каменская центральная районная больница", расположенного по адресу: с. Янтарное, ул. Ленина, 18 А </t>
  </si>
  <si>
    <t>Оборудование пищеблока механической  (приточно-вытяжной) вентиляцией ГОУ "Бендерская С(К)ОШИ III, IV, VII видов", расположенного по адресу: г. Бендеры, ул. 12 Октября, 81в</t>
  </si>
  <si>
    <t>Капитальный ремонт МДОУ "Центр развития ребенка "Ивушка", расположенного по адресу: г. Слободзея, ул. Ленина, 76/1</t>
  </si>
  <si>
    <t>Ремонт стадиона "Октомбрие", расположенного по адресу: г. Каменка, пер. Кирова, 2, в том числе проектные работы</t>
  </si>
  <si>
    <t>Капитальный ремонт ГОУ "Бендерский детский дом для детей-сирот и детей, оставшихся без попечения родителей", расположенного по адресу: г. Бендеры, ул. Ленинградская, 20, в том числе ремонт дорожного покрытия</t>
  </si>
  <si>
    <t>Капитальный ремонт здания Министерства иностранных дел ПМР, расположенного по адресу: г. Тирасполь, ул. Свердлова, 45</t>
  </si>
  <si>
    <t>Капитальный ремонт поликлиники МГБ ПМР, расположенной по адресу: г. Тирасполь, ул. Мира, 27</t>
  </si>
  <si>
    <t>Капитальный ремонт здания Слободзейского районного суда, расположенного по адресу: г. Слободзея, ул. Ленина, 74</t>
  </si>
  <si>
    <t xml:space="preserve">"О республиканском бюджете на 2024 год" </t>
  </si>
  <si>
    <t>ДОХОДЫ ВСЕГО, в том числе:</t>
  </si>
  <si>
    <t>Экспертиза проектно-сметной документации по капитальному ремонту зданий и сооружений</t>
  </si>
  <si>
    <t xml:space="preserve">Приобретение оборудования для корпусов "Б" и "В" ГОУ "ПГУ им. Т.Г. Шевченко" </t>
  </si>
  <si>
    <t>к  Закону Приднестровской Молдавской Республики</t>
  </si>
  <si>
    <t>Экспертиза проектно-сметной документации по строительству зданий и сооружений</t>
  </si>
  <si>
    <t>Итого по подстатье 240270</t>
  </si>
  <si>
    <t>Капитальный ремонт Дома культуры с.Коротное</t>
  </si>
  <si>
    <t>ВСЕГО по ФКВ:</t>
  </si>
  <si>
    <t>итог с поправками</t>
  </si>
  <si>
    <t>итоги по проекту</t>
  </si>
  <si>
    <t>Капитальные вложения в жилищное строительство (240210)</t>
  </si>
  <si>
    <t>отклонения для поправок</t>
  </si>
  <si>
    <t>Приложение № 2.2</t>
  </si>
  <si>
    <t xml:space="preserve">Оборудование здания государственных архивов, расположенного по адресу:  г. Тирасполь, ул. Текстильщиков, 36,  для обеспечения сохранности документов на нетрадиционных носителях </t>
  </si>
  <si>
    <t xml:space="preserve">Приобретение оборудования для спортивных залов корпусов № 1 и № 3 и спортивного зала инженерно-технического института, оборудование спортивных площадок студенческого городка, инженерно-технического института и спортивно-оздоровительного комплекса "Содружество" </t>
  </si>
  <si>
    <t>Строительство спортивного комплекса в г.Слободзее, в том числе проектные работы</t>
  </si>
  <si>
    <t xml:space="preserve">Реконструкция летнего кинотеатра в г. Слободзее, в том числе благоустройство территории </t>
  </si>
  <si>
    <t>Капитальный ремонт помещений кардиологического корпуса, лит. С,    ГУ "Республиканская клиническая больница", расположенного по адресу: г. Тирасполь, ул. Мира, 33</t>
  </si>
  <si>
    <t>Капитальный ремонт помещений скорой медицинской помощи, приемного отделения  ГУ "Каменская центральная районная больница", расположенного по адресу: г. Каменка, ул. Кирова, 300/2, в том числе проектные работы</t>
  </si>
  <si>
    <t>Капитальный ремонт ГУ "Бендерский психоневрологический дом-интернат", расположенного по адресу: г. Бендеры, ул. Пионерская, 15</t>
  </si>
  <si>
    <t>Капитальный ремонт МДОУ "Центр развития ребенка "Лучик", расположенного по адресу: г. Слободзея, ул. Солнечная, 31</t>
  </si>
  <si>
    <t>Капитальный ремонт учебного корпуса № 3 ГОУ "ПГУ им. Т.Г. Шевченко", расположенного по адресу: г. Тирасполь, ул. 25 Октября, 128</t>
  </si>
  <si>
    <t>Государственная служба по спорту Приднестровской Молдавской Республики</t>
  </si>
  <si>
    <t>Капитальный ремонт ГУ "Приднестровский государственный художественный музей". Здание, литер А, расположенное по адресу: г.Бендеры, ул. Калинина, 43</t>
  </si>
  <si>
    <t xml:space="preserve">Капитальный ремонт братской могилы советских воинов и памятника односельчанам, погибшим в годы Великой Отечественной войны 1941–1945 годы, с. Плоть, центр села </t>
  </si>
  <si>
    <t>Обновление материально-технической базы учебных мастерских  инженерно-технического института ГОУ "ПГУ им. Т. Г. Шевченко" (технический колледж им. Ю. А. Гагарина), расположенного по адресу: г. Тирасполь, ул. Восстания, 2а (станки и иное оборудование для механической мастерской и учебного оборудования для электромонтажной мастерской)</t>
  </si>
  <si>
    <t xml:space="preserve">Благоустройство студенческого городка ГОУ "ПГУ им. Т. Г. Шевченко" </t>
  </si>
  <si>
    <t>Завершение работ по капитальному     ремонту зданий литер "Л", "К", "Е" (Фламинго) в ГУП "ОК "Днестровские зори"</t>
  </si>
  <si>
    <t>Реконструкция здания (санитарные узлы) ГОУ СПО "Приднестровский государственный медицинский колледж им. Л. А. Тарасевича", расположенного по адресу: г. Бендеры, ул. Гагарина, 25, в том числе проектные работы</t>
  </si>
  <si>
    <t>Капитальный ремонт ГОУ "Глинойская специальная коррекционная школа-интернат для детей-сирот и детей, оставшихся без попечения родителей, VIII вида", расположенного по адресу: с. Глиное, Слободзейский район, ул. Котовского, 1</t>
  </si>
  <si>
    <t>Установка мемориальных плит воинам, погибшим в Великой Отечественной войне, на Мемориале Славы, г. Тирасполь</t>
  </si>
  <si>
    <t>Замощение тротуарной плиткой по периметру захоронения могилы кавалера орденов Славы 3 степеней Дарьева Григория Никитовича, с. Шипка (сельское кладбище)</t>
  </si>
  <si>
    <t>Отчисления от единого таможенного платежа</t>
  </si>
  <si>
    <t>Часть остатка средств, сложившихся по состоянию на 1 января 2023 года от отчисления от единого социального налога</t>
  </si>
  <si>
    <t>Прочие поступления</t>
  </si>
  <si>
    <t xml:space="preserve">РАСХОДЫ ВСЕГО, в том числе: </t>
  </si>
  <si>
    <t>Оснащение экспозиции Музея археологии Приднестровья ГОУ "Приднестровский государственный университет им. Т. Г. Шевченко"</t>
  </si>
  <si>
    <t>Строительство крытой подъездной эстакады ГУ "Каменская центральная районная больница",  расположенной по адресу: г. Каменка, ул. Кирова, 300б, в том числе проектные работы</t>
  </si>
  <si>
    <t>Создание государственного историко-краевеческого музея (в составе Екатеринеского парка) (3 этап), в том числе проектные работы</t>
  </si>
  <si>
    <t>Устройство детского городка по адресу: с. Терновка, ул. Ленина, 42а</t>
  </si>
  <si>
    <t>Реконструкция административного-хозяйственного комплекса строений МОУ "Григориопольская ОСШ 2 им. А. Стоева с лицейскими классами", расположенного по адресу: г. Григориополь,  ул. К. Маркса,187</t>
  </si>
  <si>
    <t>Благоустройство парка им. Кирова в г. Рыбнице (обустройство беседки, установка малых архитектурных форм, строительство вспомогательного помещения в районе летней эстрадной площадки)</t>
  </si>
  <si>
    <t>Министерство обороны Приднестровской Молдавской Республики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</si>
  <si>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</si>
  <si>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Создание Республиканского приюта для содержания безнадзорных животных</t>
  </si>
  <si>
    <t>Капитальные вложения в строительство коммунальных объектов (240250)</t>
  </si>
  <si>
    <t>Строительство водопроводной сети по ул. Молодежной в с. Терновка Слободзейского района, в том числе проектные работы (кредиторская задолженность за 2023 год - 297 629 рублей)</t>
  </si>
  <si>
    <t>Мероприятия по технологическому присоединению всех объектов (блокпостов) республики к сетям электроснабжения (проектные, строительно-монтажные, пуско-наладочные работы)</t>
  </si>
  <si>
    <t>Итого по подстатье 240250</t>
  </si>
  <si>
    <t>Прочие расходные материалы и предметы снабжения (110360)</t>
  </si>
  <si>
    <t>Приобретение материалов для выполнения хозяйственным способом капитального ремонта зданий в ГУП ОК "Днестровские зори"</t>
  </si>
  <si>
    <t>Итого по подстатье 110360</t>
  </si>
  <si>
    <t>Капитальный ремонт СВА Коротное ГУЗ "Днестровская городская больница", расположенной по адресу: с. Коротное, ул. Фрунзе, 5б, в том числе проектные работы и благоустройство территории</t>
  </si>
  <si>
    <t>Министерство просвещения  Приднестровской Молдавской Республики</t>
  </si>
  <si>
    <t>Капитальный ремонт фасада и входной группы здания главного корпуса ГОУ "Днестровский техникум энергетики и компьютерных технологий", расположенного по адресу: г. Днестровск, ул. Строителей, 38 в том числе проектные работы</t>
  </si>
  <si>
    <t xml:space="preserve">Капитальный ремонт МОУ "Каменская ОСШ № 3", расположенного по адресу:  г. Каменка, ул. Кирова, 59, в том числе проектные работы </t>
  </si>
  <si>
    <t xml:space="preserve">Капитальный ремонт МОУ"Катериновская  ОСШ  им. А.С.Пушкина", расположенного по адресу: с. Катериновка, ул. Приходского, 16 </t>
  </si>
  <si>
    <t xml:space="preserve">Капитальный ремонт МОУ  "Кузьминская ООШ – детский сад", расположенного по адресу: с. Кузьмин, ул. Солтыса, 64    </t>
  </si>
  <si>
    <t>Капитальный ремонт МОУ "Окницкая ООШ – детский сад", расположенного по адресу: Каменский район, с. Окница, ул. Шевченко, 70</t>
  </si>
  <si>
    <t>Капитальный ремонт МОУ "Грушковская ООШ – детский сад", расположенного по адресу: Каменский район, с. Грушка, ул. Фрунзе, 146</t>
  </si>
  <si>
    <t>Капитальный ремонт МОУ "Подоймская ОСШ – детский сад", расположенного по адресу: с. Подойма, ул. Ленина, 94</t>
  </si>
  <si>
    <t>Капитальный ремонт учебного корпуса ГОУ ВПО "Приднестровской государственный институт им. А. Г. Рубинштейна", расположенного по адресу: г. Тирасполь, ул. Луначарского, 26</t>
  </si>
  <si>
    <t>Капитальный ремонт здания Каменского районного суда, расположенного по адресу: г. Каменка, ул. Ленина, 21</t>
  </si>
  <si>
    <t>Мероприятия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  на 2024–2025 годы</t>
  </si>
  <si>
    <t>Капитальный ремонт скульптурной композиции, капитальный ремонт стен, благоустройство территории, установка памятных плит, устройство ограждения Мемориала жертвам фашизма, г. Дубоссары, ул. Зои   Космодемьянской, 22а</t>
  </si>
  <si>
    <t>Ремонт и благоустройство Мемориала Славы, парк им. П. Х. Витгенштейна</t>
  </si>
  <si>
    <t>Ремонт и благоустройство мемориального комплекса, посвященного участникам Великой Отечественной войны, воинам-интернационалистам и защитникам Приднестровья, городское кладбище в г. Каменке</t>
  </si>
  <si>
    <t>Итого по мероприятиям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на 2024–2025 годы</t>
  </si>
  <si>
    <t>Капитальный ремонт кровли и благоустройство Дома официальных приемов Администрации Президента Приднестровской Молдавской Республики, расположенного по адресу: г. Тирасполь, ул. Мира, 50, в том числе проектные работы</t>
  </si>
  <si>
    <t>Министерство просвещения Приднестровской Молдавской Республики</t>
  </si>
  <si>
    <t>Приобретение противопожарного оборудования, сейфов, приборов учета, производственного и хозяйственного инвентаря для здания государственных архивов, расположенного по адресу:   г. Тирасполь, ул. Текстильщиков, 36</t>
  </si>
  <si>
    <t>Реконструкция  терапевтического корпуса ГУ "Республиканская клиническая больница" под размещение обучающего (симуляционного) центра и администрации ГУ "Республиканская клиническая больница", расположенного по адресу: г. Тирасполь, ул. Мира, 33, в том числе проектные работы</t>
  </si>
  <si>
    <t>Реконструкция педиатрического стационара ГУ «Республиканский центр   матери и ребенка» по адресу: г. Тирасполь, ул. 1 Мая, 58, в том числе   проектные работы</t>
  </si>
  <si>
    <t>Завершение строительства базы отдыха "Прометей", расположенной по адресу: Слободзейский район, земли Кицканского лесничества ГУП "РЛПХ"</t>
  </si>
  <si>
    <t>Капитальный ремонт   мягкой кровли корпуса отделения химиотерапии   ГУ «Республиканская клиническая больница», расположенного по адресу: г.   Тирасполь, ул. Мира, 33</t>
  </si>
  <si>
    <t xml:space="preserve">Капитальный ремонт кровли административного здания УБЭПиК И УУР, расположенного по адресу г. Тирасполь, ул. К. Либкнехта, 167 </t>
  </si>
  <si>
    <t>Создание парка имени Александра Невского на территории исторического военно-мемориального комплекса «Бендерская крепость» и реконструкция исторического военно-мемориального комплекса «Бендерская крепость», в том числе проектные работы</t>
  </si>
  <si>
    <t>Капитальный ремонт ГУ «Бендерская центральная городская больница», расположенного по адресу: г. Бендеры, 
ул. Б. Восстания, 146, в том числе проектные работы</t>
  </si>
  <si>
    <t>Реконструкция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п. Глиное, ул. Микояна, 60, - строительство футбольно-волейбольного поля с резиновым покрытием и разметкой на территории режимной зоны ( в т.ч. проектные работы)</t>
  </si>
  <si>
    <t>в Закон Приднестровской Молдавской Республики</t>
  </si>
  <si>
    <t>Приложение № 3</t>
  </si>
  <si>
    <t>"О республиканском бюджете на 2024 год "</t>
  </si>
  <si>
    <t>"О внесении изменений и дополнений</t>
  </si>
  <si>
    <t>ОСТАТКИ, сложившиеся по состоянию на 01.01.2024 г., ВСЕГО, в том числе:</t>
  </si>
  <si>
    <t>1.1</t>
  </si>
  <si>
    <t>1.3</t>
  </si>
  <si>
    <t>2</t>
  </si>
  <si>
    <t>2.1</t>
  </si>
  <si>
    <t>1.2</t>
  </si>
  <si>
    <t>3</t>
  </si>
  <si>
    <t>Отчисления от единого таможенного платежа с 1 января по 29 февраля 2024 года  в размере 20,46 %; с 1 марта по 31 мая 2024 года в размере 27,0 %; с 1 июня по 31 декабря 2024 года в размере 32,47 %</t>
  </si>
  <si>
    <t>Разработка и экспертиза проектно-сметной документации по строительству зданий и сооружений (кредиторская задолженность               за 2023 год - 770 рублей)</t>
  </si>
  <si>
    <t>Строительство административно-бытового здания с переходной галереей, пункта охраны, комплекса гаражей машин СМП, ремонтной зоны с автомойкой государственного учреждения "Республиканский центр скорой медицинской помощи", расположенного по адресу:         г. Тирасполь, ул. Суворова, 33, в том числе проектные работы</t>
  </si>
  <si>
    <t>Строительство незавершенного строительством здания под пищеблок и прачечный блок ГУ "Республиканская клиническая больница", расположенного  по адресу: г. Тирасполь, ул. Мира, 33, в том числе проектные работы  (кредиторская задолженность за 2023 год -             891 550 рублей)</t>
  </si>
  <si>
    <t>Реконструкция поликлиники ГУ "Григориопольская центральная районная больница", расположенной по адресу: г. Григориополь,          ул. Дзержинского, 34, в том числе проектные работы и благоустройство</t>
  </si>
  <si>
    <t>Реконструкция операционного блока ГУ "Дубоссарская центральная районная больница", расположенного по адресу: г. Дубоссары,                ул. Фрунзе, 46</t>
  </si>
  <si>
    <t>Строительство СВА с. Гиска ГУ "Бендерский центр амбулаторно-поликлинической помощи", расположенного по адресу: с. Гиска,           ул. Ленина, 173 "а", в том числе проектные работы и благоустройство территории</t>
  </si>
  <si>
    <t>Реконструкция операционного блока, отделения хирургии № 1, отделения гнойной хирургии  ГУ "Рыбницкая центральная районная больница", расположенных по адресу:  г. Рыбница, ул. Грибоедова, 3, в том числе проектные работы</t>
  </si>
  <si>
    <t>Реконструкция акушерско-гинекологического стационара ГУ "Бендерский центр матери и ребенка", расположенного по адресу:                    г. Бендеры, ул. Протягайловская, 6, в том числе проектные работы</t>
  </si>
  <si>
    <t>Реконструкция СВА с. Дойбаны под размещение единого комплекса для проживания одиноких граждан пожилого возраста, расположенной по адресу: с. Дойбаны-1, ул. Молодежная, д. 8</t>
  </si>
  <si>
    <t>Строительство пристройки к зданию корпуса ГУ "Тираспольский психоневрологический дом-интернат", расположенному по адресу:           г. Тирасполь, ул. Гвардейская, 9, в том числе проектные работы</t>
  </si>
  <si>
    <t>Благоустройство территории ГОУ "Бендерская специальная (коррекционная) общеобразовательная школа-интернат III, IV, VIII видов", расположенного по адресу: г. Бендеры, ул. 12 Октября, 81в  (кредиторская задолженность за 2023 год - 421 рубль)</t>
  </si>
  <si>
    <t>Реконструкция Тираспольского городского стадиона им. Е. Я. Шинкаренко (2 этап), расположенного по адресу: г. Тирасполь, ул. Мира, 21, и ледового катка, расположенного по адресу: г.Тирасполь, ул. Синева, 3,  в том числе проектные работы</t>
  </si>
  <si>
    <t>Создание спортивного комплекса на территории МОУ "БСОШ № 15" , расположенного по адресу: г. Бендеры,  ул. Т. Кручок, 17, в том числе проектные работы</t>
  </si>
  <si>
    <t>Завершение благоустройства территории МОУ "Бендерская гимназия № 1",  расположенного по адресу: г. Бендеры, ул. Шестакова, 27</t>
  </si>
  <si>
    <t>Строительство спортивного комплекса по ул. Ленина, 159, в г. Дубоссары, в том числе проектные работы, II этап</t>
  </si>
  <si>
    <t xml:space="preserve">Строительство спортивно-актового зала под спортивные залы бокса МУДО "ДЮСШ г. Рыбница", расположенного по адресу:                     г. Рыбница, ул. Юбилейная, 33 </t>
  </si>
  <si>
    <t>Благоустройство набережной р. Днестр по ул. Вальченко (вдоль жилого дома № 33 по ул. Вальченко до моста Рыбница - Резина)</t>
  </si>
  <si>
    <t>Благоустройство (мощение плиткой) территории МОУ "Подоймская ОСШ – детский сад", расположенного по адресу: с. Подойма,            ул. Ленина, 94</t>
  </si>
  <si>
    <t>Благоустройство (мощение плиткой) территории МОУ "Окницкая ООШ – детский сад", расположенного по адресу: Каменский район,                 с. Окница, ул. Шевченко, 70</t>
  </si>
  <si>
    <t>Благоустройство (мощение плиткой) территории  МОУ  "Кузьминская ООШ – детский сад", расположенного по адресу: с. Кузьмин,                   ул. Солтыса, 64</t>
  </si>
  <si>
    <t xml:space="preserve">Реконструкция газовой котельной УБЭПиК И УУР, расположенной по адресу: г. Тирасполь, ул. К. Либкнехта, 167 </t>
  </si>
  <si>
    <t>Реконструкция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 п. Глиное, ул. Микояна, 60, - строительство канализационных сетей, очистных сооружений для хозяйственно-бытовых стоков (в т.ч. проектные работы и геодезические изыскания)</t>
  </si>
  <si>
    <t xml:space="preserve">Строительство общественного туалета на ТПП "Бендеры(Каушаны)", расположенном по адресу: г. Бендеры, ул. 40 лет. МССР, в том числе проектные работы и благоустройство территории </t>
  </si>
  <si>
    <t>Устройство фундамента для грузовых платформенных весов на ТПП "Вадул-луй-Водэ", в том числе: благоустройство прилегающей территории, вынос инженерных сетей и проектные работы, по адресу: Дубоссарский район, полоса отвода автомобильной дороги Тирасполь - Рыбница - Кошница, на отм.0+100м</t>
  </si>
  <si>
    <t>Капитальный ремонт инфекционного корпуса, лит. И, ГУ "Республиканская клиническая больница", расположенного по адресу:                      г. Тирасполь, ул. Мира, 33 (1 этап), в том числе проектные работы</t>
  </si>
  <si>
    <t>Капитальный ремонт инфекционного отделения ГУ "Дубоссарская центральная районная больница", расположенного по адресу:                г. Дубоссары, ул. Моргулец, 3, в том числе проектные работы</t>
  </si>
  <si>
    <t>Капитальный ремонт СВА с. Протягайловка ГУ "Бендерский центр амбулаторно-поликлинической помощи", расположенной по адресу: с. Протягайловка, пер. Первомайский, 6</t>
  </si>
  <si>
    <t>Капитальный ремонт ГУЗ "Днестровская городская больница", расположенного по адресу: г. Днестровск, ул. Терпиловского, 1 (замена оконных блоков) (кредиторская задолженность за 2023 год - 11 976 рублей)</t>
  </si>
  <si>
    <t>Капитальный ремонт поликлиники ГУ "Дубоссарская центральная районная больница", расположенной по адресу: г. Дубоссары,                    ул. Моргулец, 3, в том числе проектные работы и благоустройство</t>
  </si>
  <si>
    <t>Капитальный ремонт здания компьютерной томографии ГУ «Республиканская клиническая больница», расположенного по адресу:                г. Тирасполь, ул. Мира, 33</t>
  </si>
  <si>
    <t>Капитальный ремонт хозяйственного блока, неврологического, кардиологического   и терапевтического отделений ГУ "Рыбницкая центральная районная   больница", расположенных по адресу: г. Рыбница, ул. Грибоедова, 3, в том   числе проектные работы</t>
  </si>
  <si>
    <t>Капитальный ремонт санитарных узлов ГУ «Каменская центральная районная больница», расположенных по адресу: г. Каменка,                              ул. Кирова, 300</t>
  </si>
  <si>
    <t>Капитальный ремонт СВА с. Парканы ГУ "Бендерский центр амбулаторно-поликлинической   помощи", расположенной по адресу:                     с. Парканы, ул. Ленина, 83а, в том числе проектные работы и благоустройство</t>
  </si>
  <si>
    <t>Капитальный ремонт ГОУ "Парканская средняя общеобразовательная школа-интернат", расположенного по адресу: с. Парканы,                   ул. Димитрова, 4</t>
  </si>
  <si>
    <t>Капитальный ремонт МС(К)ОУ № 2 (дети с ограниченными возможностями здоровья), расположенного по адресу: г. Тирасполь,                     пер. Труда, 2а</t>
  </si>
  <si>
    <t>Капитальный ремонт Дома культуры с.Фрунзе, в том числе проектные работы</t>
  </si>
  <si>
    <t>Капитальный ремонт МОУ "Краснооктябрьская НОШ – детский сад",  расположенного по адресу: с. Красный Октябрь, ул. Молодежная, 46</t>
  </si>
  <si>
    <t>Капитальный ремонт учебного корпуса № 7, медицинский факультет ГОУ "ПГУ им. Т. Г. Шевченко", расположенного по адресу:                    г. Тирасполь, ул. Мира, д. 33, в том числе проектные работы</t>
  </si>
  <si>
    <t>Капитальный ремонт учебного корпуса № 11 (экономический факультет ) ГОУ "ПГУ им. Т. Г. Шевченко", расположенного по адресу:                      г. Тирасполь,  бульвар Гагарина, 2</t>
  </si>
  <si>
    <t>Капитальный ремонт 2 этажа здания ГОУ  СПО "Училище олимпийского резерва", расположенного по адресу: г. Тирасполь,                                 пер. Одесский, 2</t>
  </si>
  <si>
    <t>Капитальный ремонт 2 этажа Дома официальных приемов Администрации Президента Приднестровской Молдавской Республики, расположенного по адресу: г. Тирасполь, ул. Мира, 50</t>
  </si>
  <si>
    <t>Капитальный ремонт столовой ГОУ "Республиканский кадетский корпус им. светлейшего князя Г. А. Потемкина-Таврического" МВД ПМР, расположенного по адресу: г. Бендеры,  ул. З. Космодемьянской, 8б, в том числе проектные работы</t>
  </si>
  <si>
    <t>Капитальный ремонт на территории режимной зоны Учреждения исполнения наказаний № 3 Государственной службы исполнения наказаний Министерства юстиции ПМР, расположенного по адресу: г. Тирасполь,ул. С.Лазо, 7,  -  капитальный ремонт фасада и частичный ремонт кровли здания колонии поселения мужского участка</t>
  </si>
  <si>
    <t>Капитальный ремонт здания Счетной палаты, расположенного по адресу: г. Тирасполь, ул. Ленина, 1/2</t>
  </si>
  <si>
    <t>Благоустройство Мемориала воинской славы (устройство стелы, облицовка стен гранитными плитами, мощение тротуарной плиткой),                    г. Бендеры, площадь Героев</t>
  </si>
  <si>
    <t>Снятие и установка новой плитки с бордюрами, озеленение, установка скамеек, установка урн, реставрация стелы, поливочная система памятного знака "Слава героям-освободителям"(кредиторская задолженность за 2023 год - 3 581 рубль)</t>
  </si>
  <si>
    <t>Реконструкция памятника советским воинам, погибшим в годы Великой Отечественной войны 1941–1945 годов, с.Кицканы,                    ул. Каушанская</t>
  </si>
  <si>
    <t>Благоустройство территории, ремонт памятников, освещение Кургана Славы, Дубоссарский район, трасса Тирасполь – Дубоссары</t>
  </si>
  <si>
    <t>Ремонт стены памяти (вертикального панно), установка гранитных плит с фамилиями, замощение тротуарной плиткой территории мемориального ансамбля воинам, погибшим в годы Великой Отечественной войны 1941–1945 годов, с. Тея, ул. Ленина (возле здания Дома культуры)</t>
  </si>
  <si>
    <t>Ремонт скульптуры солдата, установка гранитных плит с фамилиями на братской могиле советских воинов, погибших в годы Великой Отечественной войны 1941–1945 годов, с. Спея, ул. Ленина (напротив здания Дома культуры)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</si>
  <si>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Шипка, ул. Ленина, 87 (центр села)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</si>
  <si>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Токмазея, ул. Ленина, 183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</si>
  <si>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Тея, ул. Ленина, 9</t>
  </si>
  <si>
    <t>Изготовление и монтаж металлического ограждения и калитки ГОУ СПО «Бендерский педагогический колледж», расположенного по адресу:                           г. Бендеры, ул. П. Морозова, 8, со стороны ул. Интернационалистов, г. Бендеры</t>
  </si>
  <si>
    <t>Основные характеристики, источники формирования и направления расходования средств Фонда капитальных вложений                                                                                    Приднестровской Молдавской Республики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</si>
</sst>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\ _L_-;\-* #,##0.00\ _L_-;_-* &quot;-&quot;??\ _L_-;_-@_-"/>
    <numFmt numFmtId="166" formatCode="_-* #,##0_-;\-* #,##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3" fontId="3" fillId="0" borderId="0" xfId="0" applyNumberFormat="1" applyFont="1" applyFill="1" applyAlignment="1">
      <alignment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 wrapText="1"/>
    </xf>
    <xf numFmtId="166" fontId="3" fillId="0" borderId="0" xfId="1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3" fillId="0" borderId="0" xfId="1" applyNumberFormat="1" applyFont="1" applyFill="1" applyAlignment="1"/>
    <xf numFmtId="0" fontId="3" fillId="0" borderId="0" xfId="0" applyFont="1" applyFill="1" applyAlignment="1"/>
    <xf numFmtId="3" fontId="5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3" fontId="5" fillId="0" borderId="0" xfId="0" applyNumberFormat="1" applyFont="1" applyFill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/>
    </xf>
    <xf numFmtId="3" fontId="3" fillId="0" borderId="1" xfId="6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3" fontId="3" fillId="0" borderId="13" xfId="0" applyNumberFormat="1" applyFont="1" applyFill="1" applyBorder="1" applyAlignment="1">
      <alignment horizontal="right"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2 2" xfId="8"/>
    <cellStyle name="Финансовый 2 3" xfId="6"/>
    <cellStyle name="Финансовый 2 4" xfId="5"/>
    <cellStyle name="Финансовый 3" xfId="4"/>
    <cellStyle name="Финансовый 4" xfId="7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M303"/>
  <sheetViews>
    <sheetView tabSelected="1" view="pageBreakPreview" zoomScale="96" zoomScaleNormal="96" zoomScaleSheetLayoutView="96" workbookViewId="0">
      <pane xSplit="2" ySplit="13" topLeftCell="C77" activePane="bottomRight" state="frozen"/>
      <selection pane="topRight" activeCell="C1" sqref="C1"/>
      <selection pane="bottomLeft" activeCell="A8" sqref="A8"/>
      <selection pane="bottomRight" activeCell="A12" sqref="A12"/>
    </sheetView>
  </sheetViews>
  <sheetFormatPr defaultColWidth="8.6640625" defaultRowHeight="13.2" x14ac:dyDescent="0.25"/>
  <cols>
    <col min="1" max="1" width="5" style="1" customWidth="1"/>
    <col min="2" max="2" width="104.5546875" style="20" customWidth="1"/>
    <col min="3" max="3" width="12.5546875" style="29" customWidth="1"/>
    <col min="4" max="4" width="16.88671875" style="2" customWidth="1"/>
    <col min="5" max="5" width="17.88671875" style="2" customWidth="1"/>
    <col min="6" max="6" width="10.33203125" style="2" customWidth="1"/>
    <col min="7" max="7" width="11.88671875" style="2" customWidth="1"/>
    <col min="8" max="8" width="11" style="2" customWidth="1"/>
    <col min="9" max="9" width="23.44140625" style="2" customWidth="1"/>
    <col min="10" max="10" width="8.6640625" style="2"/>
    <col min="11" max="11" width="25.6640625" style="2" customWidth="1"/>
    <col min="12" max="16384" width="8.6640625" style="2"/>
  </cols>
  <sheetData>
    <row r="1" spans="1:3" x14ac:dyDescent="0.25">
      <c r="B1" s="32"/>
      <c r="C1" s="30" t="s">
        <v>155</v>
      </c>
    </row>
    <row r="2" spans="1:3" x14ac:dyDescent="0.25">
      <c r="B2" s="32"/>
      <c r="C2" s="30" t="s">
        <v>78</v>
      </c>
    </row>
    <row r="3" spans="1:3" x14ac:dyDescent="0.25">
      <c r="B3" s="83" t="s">
        <v>157</v>
      </c>
      <c r="C3" s="83"/>
    </row>
    <row r="4" spans="1:3" x14ac:dyDescent="0.25">
      <c r="B4" s="82" t="s">
        <v>154</v>
      </c>
      <c r="C4" s="82"/>
    </row>
    <row r="5" spans="1:3" x14ac:dyDescent="0.25">
      <c r="B5" s="81" t="s">
        <v>156</v>
      </c>
      <c r="C5" s="81"/>
    </row>
    <row r="6" spans="1:3" x14ac:dyDescent="0.25">
      <c r="B6" s="75"/>
    </row>
    <row r="7" spans="1:3" ht="13.8" x14ac:dyDescent="0.3">
      <c r="A7" s="3"/>
      <c r="B7" s="32"/>
      <c r="C7" s="30" t="s">
        <v>87</v>
      </c>
    </row>
    <row r="8" spans="1:3" ht="13.8" x14ac:dyDescent="0.3">
      <c r="A8" s="3"/>
      <c r="B8" s="32"/>
      <c r="C8" s="30" t="s">
        <v>78</v>
      </c>
    </row>
    <row r="9" spans="1:3" ht="13.8" x14ac:dyDescent="0.3">
      <c r="A9" s="3"/>
      <c r="B9" s="33"/>
      <c r="C9" s="31" t="s">
        <v>74</v>
      </c>
    </row>
    <row r="10" spans="1:3" ht="10.199999999999999" customHeight="1" x14ac:dyDescent="0.25">
      <c r="A10" s="4"/>
      <c r="B10" s="5"/>
      <c r="C10" s="4"/>
    </row>
    <row r="11" spans="1:3" ht="31.5" customHeight="1" x14ac:dyDescent="0.25">
      <c r="A11" s="87" t="s">
        <v>220</v>
      </c>
      <c r="B11" s="87"/>
      <c r="C11" s="87"/>
    </row>
    <row r="12" spans="1:3" ht="6.75" customHeight="1" thickBot="1" x14ac:dyDescent="0.3">
      <c r="A12" s="6"/>
      <c r="B12" s="7"/>
      <c r="C12" s="6"/>
    </row>
    <row r="13" spans="1:3" ht="26.4" x14ac:dyDescent="0.25">
      <c r="A13" s="8" t="s">
        <v>9</v>
      </c>
      <c r="B13" s="9" t="s">
        <v>10</v>
      </c>
      <c r="C13" s="10" t="s">
        <v>18</v>
      </c>
    </row>
    <row r="14" spans="1:3" x14ac:dyDescent="0.25">
      <c r="A14" s="76">
        <v>1</v>
      </c>
      <c r="B14" s="51" t="s">
        <v>158</v>
      </c>
      <c r="C14" s="54">
        <f>SUM(C15:C17)</f>
        <v>12134425</v>
      </c>
    </row>
    <row r="15" spans="1:3" x14ac:dyDescent="0.25">
      <c r="A15" s="76" t="s">
        <v>159</v>
      </c>
      <c r="B15" s="52" t="s">
        <v>107</v>
      </c>
      <c r="C15" s="53">
        <v>10303396</v>
      </c>
    </row>
    <row r="16" spans="1:3" x14ac:dyDescent="0.25">
      <c r="A16" s="77" t="s">
        <v>163</v>
      </c>
      <c r="B16" s="52" t="s">
        <v>108</v>
      </c>
      <c r="C16" s="53">
        <v>426766</v>
      </c>
    </row>
    <row r="17" spans="1:169" ht="25.5" customHeight="1" x14ac:dyDescent="0.25">
      <c r="A17" s="77" t="s">
        <v>160</v>
      </c>
      <c r="B17" s="52" t="s">
        <v>109</v>
      </c>
      <c r="C17" s="53">
        <v>1404263</v>
      </c>
    </row>
    <row r="18" spans="1:169" x14ac:dyDescent="0.25">
      <c r="A18" s="77"/>
      <c r="B18" s="52"/>
      <c r="C18" s="50"/>
    </row>
    <row r="19" spans="1:169" x14ac:dyDescent="0.25">
      <c r="A19" s="78" t="s">
        <v>161</v>
      </c>
      <c r="B19" s="12" t="s">
        <v>75</v>
      </c>
      <c r="C19" s="72">
        <f>C20</f>
        <v>271974091</v>
      </c>
    </row>
    <row r="20" spans="1:169" ht="29.25" customHeight="1" x14ac:dyDescent="0.25">
      <c r="A20" s="79" t="s">
        <v>162</v>
      </c>
      <c r="B20" s="14" t="s">
        <v>165</v>
      </c>
      <c r="C20" s="73">
        <f>217293935+23676759+474000+30529397</f>
        <v>271974091</v>
      </c>
    </row>
    <row r="21" spans="1:169" ht="15.75" customHeight="1" x14ac:dyDescent="0.25">
      <c r="A21" s="78" t="s">
        <v>164</v>
      </c>
      <c r="B21" s="12" t="s">
        <v>110</v>
      </c>
      <c r="C21" s="13">
        <f>C140+C252+C285</f>
        <v>284108516.19999999</v>
      </c>
      <c r="D21" s="34"/>
    </row>
    <row r="22" spans="1:169" x14ac:dyDescent="0.25">
      <c r="A22" s="88" t="s">
        <v>11</v>
      </c>
      <c r="B22" s="89"/>
      <c r="C22" s="89"/>
    </row>
    <row r="23" spans="1:169" s="16" customFormat="1" ht="16.5" customHeight="1" x14ac:dyDescent="0.3">
      <c r="A23" s="90" t="s">
        <v>36</v>
      </c>
      <c r="B23" s="91"/>
      <c r="C23" s="91"/>
    </row>
    <row r="24" spans="1:169" s="16" customFormat="1" x14ac:dyDescent="0.3">
      <c r="A24" s="88" t="s">
        <v>19</v>
      </c>
      <c r="B24" s="89"/>
      <c r="C24" s="89"/>
    </row>
    <row r="25" spans="1:169" s="16" customFormat="1" x14ac:dyDescent="0.3">
      <c r="A25" s="80">
        <v>1</v>
      </c>
      <c r="B25" s="18" t="s">
        <v>62</v>
      </c>
      <c r="C25" s="19">
        <f>2000000+3000000</f>
        <v>5000000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</row>
    <row r="26" spans="1:169" s="16" customFormat="1" x14ac:dyDescent="0.3">
      <c r="A26" s="17">
        <v>2</v>
      </c>
      <c r="B26" s="18" t="s">
        <v>79</v>
      </c>
      <c r="C26" s="19">
        <v>150000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</row>
    <row r="27" spans="1:169" s="16" customFormat="1" ht="26.4" x14ac:dyDescent="0.3">
      <c r="A27" s="48">
        <v>3</v>
      </c>
      <c r="B27" s="18" t="s">
        <v>166</v>
      </c>
      <c r="C27" s="19">
        <v>770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</row>
    <row r="28" spans="1:169" s="16" customFormat="1" x14ac:dyDescent="0.3">
      <c r="A28" s="17"/>
      <c r="B28" s="21" t="s">
        <v>12</v>
      </c>
      <c r="C28" s="13">
        <f>SUM(C25:C27)</f>
        <v>5150770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</row>
    <row r="29" spans="1:169" s="16" customFormat="1" ht="15.75" customHeight="1" x14ac:dyDescent="0.3">
      <c r="A29" s="17"/>
      <c r="B29" s="21" t="s">
        <v>35</v>
      </c>
      <c r="C29" s="13">
        <f>SUM(C28)</f>
        <v>5150770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</row>
    <row r="30" spans="1:169" s="16" customFormat="1" ht="27" customHeight="1" x14ac:dyDescent="0.3">
      <c r="A30" s="90" t="s">
        <v>30</v>
      </c>
      <c r="B30" s="91"/>
      <c r="C30" s="91"/>
    </row>
    <row r="31" spans="1:169" s="16" customFormat="1" x14ac:dyDescent="0.3">
      <c r="A31" s="88" t="s">
        <v>55</v>
      </c>
      <c r="B31" s="89"/>
      <c r="C31" s="89"/>
    </row>
    <row r="32" spans="1:169" s="16" customFormat="1" ht="26.4" x14ac:dyDescent="0.25">
      <c r="A32" s="17">
        <v>1</v>
      </c>
      <c r="B32" s="22" t="s">
        <v>88</v>
      </c>
      <c r="C32" s="44">
        <v>1000000</v>
      </c>
    </row>
    <row r="33" spans="1:3" s="16" customFormat="1" ht="30.75" customHeight="1" x14ac:dyDescent="0.25">
      <c r="A33" s="17">
        <v>2</v>
      </c>
      <c r="B33" s="22" t="s">
        <v>145</v>
      </c>
      <c r="C33" s="44">
        <v>850000</v>
      </c>
    </row>
    <row r="34" spans="1:3" s="16" customFormat="1" ht="20.25" customHeight="1" x14ac:dyDescent="0.3">
      <c r="A34" s="17"/>
      <c r="B34" s="21" t="s">
        <v>12</v>
      </c>
      <c r="C34" s="13">
        <f>SUM(C32:C33)</f>
        <v>1850000</v>
      </c>
    </row>
    <row r="35" spans="1:3" s="16" customFormat="1" x14ac:dyDescent="0.3">
      <c r="A35" s="88" t="s">
        <v>23</v>
      </c>
      <c r="B35" s="89"/>
      <c r="C35" s="89"/>
    </row>
    <row r="36" spans="1:3" s="16" customFormat="1" ht="45" customHeight="1" x14ac:dyDescent="0.25">
      <c r="A36" s="17">
        <v>1</v>
      </c>
      <c r="B36" s="14" t="s">
        <v>89</v>
      </c>
      <c r="C36" s="43">
        <v>1606296</v>
      </c>
    </row>
    <row r="37" spans="1:3" s="16" customFormat="1" ht="46.5" customHeight="1" x14ac:dyDescent="0.25">
      <c r="A37" s="17">
        <v>2</v>
      </c>
      <c r="B37" s="18" t="s">
        <v>100</v>
      </c>
      <c r="C37" s="43">
        <v>1074500</v>
      </c>
    </row>
    <row r="38" spans="1:3" s="16" customFormat="1" x14ac:dyDescent="0.3">
      <c r="A38" s="17">
        <v>3</v>
      </c>
      <c r="B38" s="18" t="s">
        <v>77</v>
      </c>
      <c r="C38" s="19">
        <v>4400000</v>
      </c>
    </row>
    <row r="39" spans="1:3" s="16" customFormat="1" ht="26.4" x14ac:dyDescent="0.3">
      <c r="A39" s="48">
        <v>4</v>
      </c>
      <c r="B39" s="18" t="s">
        <v>111</v>
      </c>
      <c r="C39" s="19">
        <v>1017300</v>
      </c>
    </row>
    <row r="40" spans="1:3" s="16" customFormat="1" x14ac:dyDescent="0.3">
      <c r="A40" s="17"/>
      <c r="B40" s="21" t="s">
        <v>12</v>
      </c>
      <c r="C40" s="13">
        <f>SUM(C36:C39)</f>
        <v>8098096</v>
      </c>
    </row>
    <row r="41" spans="1:3" s="16" customFormat="1" ht="38.25" customHeight="1" x14ac:dyDescent="0.3">
      <c r="A41" s="17"/>
      <c r="B41" s="21" t="s">
        <v>32</v>
      </c>
      <c r="C41" s="13">
        <f>C40+C34</f>
        <v>9948096</v>
      </c>
    </row>
    <row r="42" spans="1:3" s="16" customFormat="1" ht="17.25" customHeight="1" x14ac:dyDescent="0.3">
      <c r="A42" s="90" t="s">
        <v>31</v>
      </c>
      <c r="B42" s="91"/>
      <c r="C42" s="91"/>
    </row>
    <row r="43" spans="1:3" s="16" customFormat="1" ht="17.25" customHeight="1" x14ac:dyDescent="0.3">
      <c r="A43" s="88" t="s">
        <v>17</v>
      </c>
      <c r="B43" s="89"/>
      <c r="C43" s="89"/>
    </row>
    <row r="44" spans="1:3" s="16" customFormat="1" ht="37.5" customHeight="1" x14ac:dyDescent="0.25">
      <c r="A44" s="17">
        <v>1</v>
      </c>
      <c r="B44" s="14" t="s">
        <v>167</v>
      </c>
      <c r="C44" s="44">
        <v>5000000</v>
      </c>
    </row>
    <row r="45" spans="1:3" s="16" customFormat="1" ht="45.75" customHeight="1" x14ac:dyDescent="0.25">
      <c r="A45" s="17">
        <v>2</v>
      </c>
      <c r="B45" s="14" t="s">
        <v>168</v>
      </c>
      <c r="C45" s="44">
        <f>6000000+3263723</f>
        <v>9263723</v>
      </c>
    </row>
    <row r="46" spans="1:3" s="16" customFormat="1" ht="42" customHeight="1" x14ac:dyDescent="0.25">
      <c r="A46" s="17">
        <v>3</v>
      </c>
      <c r="B46" s="14" t="s">
        <v>146</v>
      </c>
      <c r="C46" s="44">
        <v>5000000</v>
      </c>
    </row>
    <row r="47" spans="1:3" s="16" customFormat="1" ht="26.4" x14ac:dyDescent="0.25">
      <c r="A47" s="17">
        <v>4</v>
      </c>
      <c r="B47" s="14" t="s">
        <v>103</v>
      </c>
      <c r="C47" s="44">
        <v>500000</v>
      </c>
    </row>
    <row r="48" spans="1:3" s="16" customFormat="1" ht="26.4" x14ac:dyDescent="0.25">
      <c r="A48" s="17">
        <v>5</v>
      </c>
      <c r="B48" s="14" t="s">
        <v>65</v>
      </c>
      <c r="C48" s="44">
        <f>4000000+8966</f>
        <v>4008966</v>
      </c>
    </row>
    <row r="49" spans="1:3" s="16" customFormat="1" ht="26.4" x14ac:dyDescent="0.25">
      <c r="A49" s="17">
        <v>6</v>
      </c>
      <c r="B49" s="14" t="s">
        <v>169</v>
      </c>
      <c r="C49" s="47">
        <f>3000000+25010</f>
        <v>3025010</v>
      </c>
    </row>
    <row r="50" spans="1:3" s="16" customFormat="1" ht="27.75" customHeight="1" x14ac:dyDescent="0.25">
      <c r="A50" s="17">
        <v>7</v>
      </c>
      <c r="B50" s="14" t="s">
        <v>170</v>
      </c>
      <c r="C50" s="44">
        <v>1500000</v>
      </c>
    </row>
    <row r="51" spans="1:3" s="16" customFormat="1" ht="33" customHeight="1" x14ac:dyDescent="0.3">
      <c r="A51" s="17">
        <v>8</v>
      </c>
      <c r="B51" s="14" t="s">
        <v>66</v>
      </c>
      <c r="C51" s="19">
        <v>100000</v>
      </c>
    </row>
    <row r="52" spans="1:3" s="16" customFormat="1" ht="26.4" x14ac:dyDescent="0.25">
      <c r="A52" s="17">
        <v>9</v>
      </c>
      <c r="B52" s="18" t="s">
        <v>171</v>
      </c>
      <c r="C52" s="44">
        <f>300000+31458</f>
        <v>331458</v>
      </c>
    </row>
    <row r="53" spans="1:3" s="16" customFormat="1" ht="26.4" x14ac:dyDescent="0.25">
      <c r="A53" s="48">
        <v>10</v>
      </c>
      <c r="B53" s="18" t="s">
        <v>173</v>
      </c>
      <c r="C53" s="44">
        <v>63725</v>
      </c>
    </row>
    <row r="54" spans="1:3" s="16" customFormat="1" ht="45" customHeight="1" x14ac:dyDescent="0.25">
      <c r="A54" s="48">
        <v>11</v>
      </c>
      <c r="B54" s="18" t="s">
        <v>172</v>
      </c>
      <c r="C54" s="44">
        <f>5525163+935084</f>
        <v>6460247</v>
      </c>
    </row>
    <row r="55" spans="1:3" s="16" customFormat="1" ht="26.4" x14ac:dyDescent="0.25">
      <c r="A55" s="48">
        <v>12</v>
      </c>
      <c r="B55" s="18" t="s">
        <v>112</v>
      </c>
      <c r="C55" s="44">
        <v>549123</v>
      </c>
    </row>
    <row r="56" spans="1:3" s="16" customFormat="1" ht="26.4" x14ac:dyDescent="0.25">
      <c r="A56" s="66">
        <v>13</v>
      </c>
      <c r="B56" s="18" t="s">
        <v>147</v>
      </c>
      <c r="C56" s="44">
        <v>2213321</v>
      </c>
    </row>
    <row r="57" spans="1:3" s="16" customFormat="1" x14ac:dyDescent="0.3">
      <c r="A57" s="17"/>
      <c r="B57" s="21" t="s">
        <v>12</v>
      </c>
      <c r="C57" s="13">
        <f>SUM(C44:C56)</f>
        <v>38015573</v>
      </c>
    </row>
    <row r="58" spans="1:3" s="16" customFormat="1" x14ac:dyDescent="0.3">
      <c r="A58" s="88" t="s">
        <v>21</v>
      </c>
      <c r="B58" s="89"/>
      <c r="C58" s="89"/>
    </row>
    <row r="59" spans="1:3" s="16" customFormat="1" ht="26.4" x14ac:dyDescent="0.25">
      <c r="A59" s="17">
        <v>1</v>
      </c>
      <c r="B59" s="22" t="s">
        <v>174</v>
      </c>
      <c r="C59" s="44">
        <v>5700000</v>
      </c>
    </row>
    <row r="60" spans="1:3" s="16" customFormat="1" ht="26.4" x14ac:dyDescent="0.25">
      <c r="A60" s="17">
        <v>2</v>
      </c>
      <c r="B60" s="22" t="s">
        <v>175</v>
      </c>
      <c r="C60" s="44">
        <v>1996512</v>
      </c>
    </row>
    <row r="61" spans="1:3" s="16" customFormat="1" ht="26.4" x14ac:dyDescent="0.25">
      <c r="A61" s="17">
        <v>3</v>
      </c>
      <c r="B61" s="22" t="s">
        <v>67</v>
      </c>
      <c r="C61" s="44">
        <v>427774</v>
      </c>
    </row>
    <row r="62" spans="1:3" s="16" customFormat="1" ht="42" customHeight="1" x14ac:dyDescent="0.25">
      <c r="A62" s="48">
        <v>4</v>
      </c>
      <c r="B62" s="22" t="s">
        <v>176</v>
      </c>
      <c r="C62" s="44">
        <v>421</v>
      </c>
    </row>
    <row r="63" spans="1:3" s="16" customFormat="1" x14ac:dyDescent="0.3">
      <c r="A63" s="17"/>
      <c r="B63" s="21" t="s">
        <v>12</v>
      </c>
      <c r="C63" s="13">
        <f>SUM(C59:C62)</f>
        <v>8124707</v>
      </c>
    </row>
    <row r="64" spans="1:3" s="16" customFormat="1" x14ac:dyDescent="0.3">
      <c r="A64" s="88" t="s">
        <v>5</v>
      </c>
      <c r="B64" s="89"/>
      <c r="C64" s="89"/>
    </row>
    <row r="65" spans="1:4" s="16" customFormat="1" ht="37.5" customHeight="1" x14ac:dyDescent="0.25">
      <c r="A65" s="17">
        <v>1</v>
      </c>
      <c r="B65" s="14" t="s">
        <v>177</v>
      </c>
      <c r="C65" s="43">
        <v>15000000</v>
      </c>
    </row>
    <row r="66" spans="1:4" s="16" customFormat="1" ht="23.25" customHeight="1" x14ac:dyDescent="0.3">
      <c r="A66" s="17">
        <v>2</v>
      </c>
      <c r="B66" s="14" t="s">
        <v>113</v>
      </c>
      <c r="C66" s="15">
        <f>10000000+17233769</f>
        <v>27233769</v>
      </c>
    </row>
    <row r="67" spans="1:4" s="16" customFormat="1" x14ac:dyDescent="0.3">
      <c r="A67" s="17"/>
      <c r="B67" s="21" t="s">
        <v>12</v>
      </c>
      <c r="C67" s="13">
        <f>SUM(C65:C66)</f>
        <v>42233769</v>
      </c>
    </row>
    <row r="68" spans="1:4" s="16" customFormat="1" x14ac:dyDescent="0.3">
      <c r="A68" s="88" t="s">
        <v>13</v>
      </c>
      <c r="B68" s="89"/>
      <c r="C68" s="89"/>
    </row>
    <row r="69" spans="1:4" s="16" customFormat="1" ht="43.5" customHeight="1" x14ac:dyDescent="0.3">
      <c r="A69" s="62">
        <v>1</v>
      </c>
      <c r="B69" s="67" t="s">
        <v>151</v>
      </c>
      <c r="C69" s="15">
        <v>1900000</v>
      </c>
    </row>
    <row r="70" spans="1:4" s="16" customFormat="1" ht="31.5" customHeight="1" x14ac:dyDescent="0.3">
      <c r="A70" s="61">
        <v>2</v>
      </c>
      <c r="B70" s="67" t="s">
        <v>178</v>
      </c>
      <c r="C70" s="68">
        <v>690000</v>
      </c>
    </row>
    <row r="71" spans="1:4" s="16" customFormat="1" ht="30.75" customHeight="1" x14ac:dyDescent="0.3">
      <c r="A71" s="61">
        <v>3</v>
      </c>
      <c r="B71" s="18" t="s">
        <v>179</v>
      </c>
      <c r="C71" s="68">
        <v>350000</v>
      </c>
    </row>
    <row r="72" spans="1:4" s="16" customFormat="1" x14ac:dyDescent="0.3">
      <c r="A72" s="17"/>
      <c r="B72" s="21" t="s">
        <v>12</v>
      </c>
      <c r="C72" s="13">
        <f>SUM(C69:C71)</f>
        <v>2940000</v>
      </c>
    </row>
    <row r="73" spans="1:4" s="16" customFormat="1" x14ac:dyDescent="0.3">
      <c r="A73" s="88" t="s">
        <v>14</v>
      </c>
      <c r="B73" s="89"/>
      <c r="C73" s="89"/>
    </row>
    <row r="74" spans="1:4" s="16" customFormat="1" ht="20.25" customHeight="1" x14ac:dyDescent="0.3">
      <c r="A74" s="17">
        <v>1</v>
      </c>
      <c r="B74" s="22" t="s">
        <v>90</v>
      </c>
      <c r="C74" s="19">
        <v>2000000</v>
      </c>
    </row>
    <row r="75" spans="1:4" s="16" customFormat="1" ht="16.5" customHeight="1" x14ac:dyDescent="0.3">
      <c r="A75" s="17">
        <v>2</v>
      </c>
      <c r="B75" s="14" t="s">
        <v>91</v>
      </c>
      <c r="C75" s="19">
        <v>2500000</v>
      </c>
    </row>
    <row r="76" spans="1:4" s="16" customFormat="1" ht="21.75" customHeight="1" x14ac:dyDescent="0.3">
      <c r="A76" s="17">
        <v>3</v>
      </c>
      <c r="B76" s="18" t="s">
        <v>114</v>
      </c>
      <c r="C76" s="19">
        <v>973496</v>
      </c>
    </row>
    <row r="77" spans="1:4" s="16" customFormat="1" x14ac:dyDescent="0.3">
      <c r="A77" s="17"/>
      <c r="B77" s="21" t="s">
        <v>12</v>
      </c>
      <c r="C77" s="13">
        <f>SUM(C74:C76)</f>
        <v>5473496</v>
      </c>
      <c r="D77" s="24"/>
    </row>
    <row r="78" spans="1:4" s="16" customFormat="1" x14ac:dyDescent="0.3">
      <c r="A78" s="88" t="s">
        <v>16</v>
      </c>
      <c r="B78" s="89"/>
      <c r="C78" s="89"/>
    </row>
    <row r="79" spans="1:4" s="16" customFormat="1" ht="15" customHeight="1" x14ac:dyDescent="0.3">
      <c r="A79" s="17">
        <v>1</v>
      </c>
      <c r="B79" s="18" t="s">
        <v>180</v>
      </c>
      <c r="C79" s="15">
        <v>4117229</v>
      </c>
    </row>
    <row r="80" spans="1:4" s="16" customFormat="1" x14ac:dyDescent="0.3">
      <c r="A80" s="17"/>
      <c r="B80" s="21" t="s">
        <v>12</v>
      </c>
      <c r="C80" s="13">
        <f>SUM(C79:C79)</f>
        <v>4117229</v>
      </c>
    </row>
    <row r="81" spans="1:3" s="16" customFormat="1" x14ac:dyDescent="0.3">
      <c r="A81" s="88" t="s">
        <v>2</v>
      </c>
      <c r="B81" s="89"/>
      <c r="C81" s="89"/>
    </row>
    <row r="82" spans="1:3" s="16" customFormat="1" ht="15.75" customHeight="1" x14ac:dyDescent="0.3">
      <c r="A82" s="17">
        <v>1</v>
      </c>
      <c r="B82" s="22" t="s">
        <v>63</v>
      </c>
      <c r="C82" s="19">
        <v>4100000</v>
      </c>
    </row>
    <row r="83" spans="1:3" s="16" customFormat="1" ht="27" customHeight="1" x14ac:dyDescent="0.3">
      <c r="A83" s="17">
        <v>2</v>
      </c>
      <c r="B83" s="22" t="s">
        <v>64</v>
      </c>
      <c r="C83" s="19">
        <v>4700000</v>
      </c>
    </row>
    <row r="84" spans="1:3" s="16" customFormat="1" ht="33.75" customHeight="1" x14ac:dyDescent="0.3">
      <c r="A84" s="17">
        <v>3</v>
      </c>
      <c r="B84" s="22" t="s">
        <v>115</v>
      </c>
      <c r="C84" s="19">
        <v>406862</v>
      </c>
    </row>
    <row r="85" spans="1:3" s="16" customFormat="1" x14ac:dyDescent="0.3">
      <c r="A85" s="17"/>
      <c r="B85" s="21" t="s">
        <v>12</v>
      </c>
      <c r="C85" s="13">
        <f>SUM(C82:C84)</f>
        <v>9206862</v>
      </c>
    </row>
    <row r="86" spans="1:3" s="16" customFormat="1" x14ac:dyDescent="0.3">
      <c r="A86" s="88" t="s">
        <v>0</v>
      </c>
      <c r="B86" s="89"/>
      <c r="C86" s="89"/>
    </row>
    <row r="87" spans="1:3" s="16" customFormat="1" ht="26.25" customHeight="1" x14ac:dyDescent="0.3">
      <c r="A87" s="17">
        <v>1</v>
      </c>
      <c r="B87" s="22" t="s">
        <v>181</v>
      </c>
      <c r="C87" s="19">
        <v>7366409</v>
      </c>
    </row>
    <row r="88" spans="1:3" s="16" customFormat="1" ht="28.5" customHeight="1" x14ac:dyDescent="0.3">
      <c r="A88" s="17">
        <v>2</v>
      </c>
      <c r="B88" s="22" t="s">
        <v>182</v>
      </c>
      <c r="C88" s="19">
        <v>2700000</v>
      </c>
    </row>
    <row r="89" spans="1:3" s="16" customFormat="1" ht="30" customHeight="1" x14ac:dyDescent="0.3">
      <c r="A89" s="48">
        <v>3</v>
      </c>
      <c r="B89" s="22" t="s">
        <v>116</v>
      </c>
      <c r="C89" s="19">
        <v>5723</v>
      </c>
    </row>
    <row r="90" spans="1:3" s="16" customFormat="1" x14ac:dyDescent="0.3">
      <c r="A90" s="17"/>
      <c r="B90" s="21" t="s">
        <v>12</v>
      </c>
      <c r="C90" s="13">
        <f>SUM(C87:C89)</f>
        <v>10072132</v>
      </c>
    </row>
    <row r="91" spans="1:3" s="16" customFormat="1" x14ac:dyDescent="0.3">
      <c r="A91" s="88" t="s">
        <v>15</v>
      </c>
      <c r="B91" s="89"/>
      <c r="C91" s="89"/>
    </row>
    <row r="92" spans="1:3" s="16" customFormat="1" x14ac:dyDescent="0.3">
      <c r="A92" s="17">
        <v>1</v>
      </c>
      <c r="B92" s="22" t="s">
        <v>53</v>
      </c>
      <c r="C92" s="19">
        <f>4000000+3809705</f>
        <v>7809705</v>
      </c>
    </row>
    <row r="93" spans="1:3" s="16" customFormat="1" ht="26.4" x14ac:dyDescent="0.3">
      <c r="A93" s="48">
        <v>2</v>
      </c>
      <c r="B93" s="22" t="s">
        <v>183</v>
      </c>
      <c r="C93" s="26">
        <v>87770</v>
      </c>
    </row>
    <row r="94" spans="1:3" s="16" customFormat="1" ht="26.4" x14ac:dyDescent="0.3">
      <c r="A94" s="48">
        <v>3</v>
      </c>
      <c r="B94" s="22" t="s">
        <v>184</v>
      </c>
      <c r="C94" s="26">
        <v>58471</v>
      </c>
    </row>
    <row r="95" spans="1:3" s="16" customFormat="1" ht="26.4" x14ac:dyDescent="0.3">
      <c r="A95" s="48">
        <v>4</v>
      </c>
      <c r="B95" s="22" t="s">
        <v>185</v>
      </c>
      <c r="C95" s="26">
        <v>465860</v>
      </c>
    </row>
    <row r="96" spans="1:3" s="16" customFormat="1" x14ac:dyDescent="0.3">
      <c r="A96" s="17"/>
      <c r="B96" s="21" t="s">
        <v>12</v>
      </c>
      <c r="C96" s="13">
        <f>SUM(C92:C95)</f>
        <v>8421806</v>
      </c>
    </row>
    <row r="97" spans="1:3" s="16" customFormat="1" x14ac:dyDescent="0.3">
      <c r="A97" s="88" t="s">
        <v>23</v>
      </c>
      <c r="B97" s="89"/>
      <c r="C97" s="89"/>
    </row>
    <row r="98" spans="1:3" s="16" customFormat="1" x14ac:dyDescent="0.3">
      <c r="A98" s="62">
        <v>1</v>
      </c>
      <c r="B98" s="18" t="s">
        <v>101</v>
      </c>
      <c r="C98" s="19">
        <v>6050000</v>
      </c>
    </row>
    <row r="99" spans="1:3" s="16" customFormat="1" x14ac:dyDescent="0.3">
      <c r="A99" s="62"/>
      <c r="B99" s="21" t="s">
        <v>12</v>
      </c>
      <c r="C99" s="13">
        <f>SUM(C98)</f>
        <v>6050000</v>
      </c>
    </row>
    <row r="100" spans="1:3" s="16" customFormat="1" x14ac:dyDescent="0.3">
      <c r="A100" s="89" t="s">
        <v>19</v>
      </c>
      <c r="B100" s="89"/>
      <c r="C100" s="92"/>
    </row>
    <row r="101" spans="1:3" s="16" customFormat="1" ht="26.4" x14ac:dyDescent="0.3">
      <c r="A101" s="64">
        <v>1</v>
      </c>
      <c r="B101" s="18" t="s">
        <v>148</v>
      </c>
      <c r="C101" s="13">
        <v>2000000</v>
      </c>
    </row>
    <row r="102" spans="1:3" s="16" customFormat="1" x14ac:dyDescent="0.3">
      <c r="A102" s="65"/>
      <c r="B102" s="21" t="s">
        <v>12</v>
      </c>
      <c r="C102" s="13">
        <f>C101</f>
        <v>2000000</v>
      </c>
    </row>
    <row r="103" spans="1:3" s="16" customFormat="1" x14ac:dyDescent="0.3">
      <c r="A103" s="62"/>
      <c r="B103" s="21" t="s">
        <v>33</v>
      </c>
      <c r="C103" s="13">
        <f>C102+C99+C96+C90+C85+C80+C77+C67+C63+C57+C72</f>
        <v>136655574</v>
      </c>
    </row>
    <row r="104" spans="1:3" s="16" customFormat="1" ht="18.75" customHeight="1" x14ac:dyDescent="0.3">
      <c r="A104" s="90" t="s">
        <v>34</v>
      </c>
      <c r="B104" s="91"/>
      <c r="C104" s="91"/>
    </row>
    <row r="105" spans="1:3" s="16" customFormat="1" ht="15" customHeight="1" x14ac:dyDescent="0.3">
      <c r="A105" s="84" t="s">
        <v>117</v>
      </c>
      <c r="B105" s="85"/>
      <c r="C105" s="86"/>
    </row>
    <row r="106" spans="1:3" s="16" customFormat="1" ht="26.4" x14ac:dyDescent="0.3">
      <c r="A106" s="62">
        <v>1</v>
      </c>
      <c r="B106" s="18" t="s">
        <v>118</v>
      </c>
      <c r="C106" s="15">
        <v>5000000</v>
      </c>
    </row>
    <row r="107" spans="1:3" s="16" customFormat="1" x14ac:dyDescent="0.3">
      <c r="A107" s="60"/>
      <c r="B107" s="21" t="s">
        <v>12</v>
      </c>
      <c r="C107" s="13">
        <f>C106</f>
        <v>5000000</v>
      </c>
    </row>
    <row r="108" spans="1:3" s="16" customFormat="1" x14ac:dyDescent="0.3">
      <c r="A108" s="89" t="s">
        <v>20</v>
      </c>
      <c r="B108" s="89"/>
      <c r="C108" s="92"/>
    </row>
    <row r="109" spans="1:3" s="16" customFormat="1" x14ac:dyDescent="0.3">
      <c r="A109" s="64">
        <v>1</v>
      </c>
      <c r="B109" s="18" t="s">
        <v>186</v>
      </c>
      <c r="C109" s="69">
        <v>964805</v>
      </c>
    </row>
    <row r="110" spans="1:3" s="16" customFormat="1" x14ac:dyDescent="0.3">
      <c r="A110" s="64"/>
      <c r="B110" s="21" t="s">
        <v>12</v>
      </c>
      <c r="C110" s="70">
        <f>SUM(C109)</f>
        <v>964805</v>
      </c>
    </row>
    <row r="111" spans="1:3" s="16" customFormat="1" x14ac:dyDescent="0.3">
      <c r="A111" s="88" t="s">
        <v>29</v>
      </c>
      <c r="B111" s="89"/>
      <c r="C111" s="89"/>
    </row>
    <row r="112" spans="1:3" s="16" customFormat="1" ht="56.25" customHeight="1" x14ac:dyDescent="0.25">
      <c r="A112" s="17">
        <v>1</v>
      </c>
      <c r="B112" s="25" t="s">
        <v>187</v>
      </c>
      <c r="C112" s="44">
        <v>850000</v>
      </c>
    </row>
    <row r="113" spans="1:3" s="16" customFormat="1" ht="46.5" customHeight="1" x14ac:dyDescent="0.25">
      <c r="A113" s="17">
        <v>2</v>
      </c>
      <c r="B113" s="25" t="s">
        <v>153</v>
      </c>
      <c r="C113" s="44">
        <v>1400000</v>
      </c>
    </row>
    <row r="114" spans="1:3" s="16" customFormat="1" x14ac:dyDescent="0.3">
      <c r="A114" s="17"/>
      <c r="B114" s="21" t="s">
        <v>12</v>
      </c>
      <c r="C114" s="13">
        <f>SUM(C112:C113)</f>
        <v>2250000</v>
      </c>
    </row>
    <row r="115" spans="1:3" s="16" customFormat="1" x14ac:dyDescent="0.3">
      <c r="A115" s="88" t="s">
        <v>55</v>
      </c>
      <c r="B115" s="89"/>
      <c r="C115" s="89"/>
    </row>
    <row r="116" spans="1:3" s="16" customFormat="1" ht="26.4" x14ac:dyDescent="0.25">
      <c r="A116" s="17">
        <v>1</v>
      </c>
      <c r="B116" s="22" t="s">
        <v>54</v>
      </c>
      <c r="C116" s="44">
        <v>2812269</v>
      </c>
    </row>
    <row r="117" spans="1:3" s="16" customFormat="1" x14ac:dyDescent="0.3">
      <c r="A117" s="17"/>
      <c r="B117" s="21" t="s">
        <v>12</v>
      </c>
      <c r="C117" s="13">
        <f>SUM(C116)</f>
        <v>2812269</v>
      </c>
    </row>
    <row r="118" spans="1:3" s="16" customFormat="1" ht="12.75" customHeight="1" x14ac:dyDescent="0.3">
      <c r="A118" s="88" t="s">
        <v>44</v>
      </c>
      <c r="B118" s="89"/>
      <c r="C118" s="89"/>
    </row>
    <row r="119" spans="1:3" s="16" customFormat="1" x14ac:dyDescent="0.3">
      <c r="A119" s="17">
        <v>1</v>
      </c>
      <c r="B119" s="22" t="s">
        <v>56</v>
      </c>
      <c r="C119" s="19">
        <v>2000000</v>
      </c>
    </row>
    <row r="120" spans="1:3" s="16" customFormat="1" ht="16.5" customHeight="1" x14ac:dyDescent="0.3">
      <c r="A120" s="17"/>
      <c r="B120" s="21" t="s">
        <v>12</v>
      </c>
      <c r="C120" s="13">
        <f>SUM(C119:C119)</f>
        <v>2000000</v>
      </c>
    </row>
    <row r="121" spans="1:3" s="16" customFormat="1" ht="16.5" customHeight="1" x14ac:dyDescent="0.3">
      <c r="A121" s="84" t="s">
        <v>24</v>
      </c>
      <c r="B121" s="85"/>
      <c r="C121" s="86"/>
    </row>
    <row r="122" spans="1:3" s="16" customFormat="1" ht="12.75" customHeight="1" x14ac:dyDescent="0.3">
      <c r="A122" s="48">
        <v>1</v>
      </c>
      <c r="B122" s="18" t="s">
        <v>119</v>
      </c>
      <c r="C122" s="13">
        <v>50000</v>
      </c>
    </row>
    <row r="123" spans="1:3" s="16" customFormat="1" ht="13.5" customHeight="1" x14ac:dyDescent="0.3">
      <c r="A123" s="48"/>
      <c r="B123" s="21" t="s">
        <v>12</v>
      </c>
      <c r="C123" s="13">
        <f>C122</f>
        <v>50000</v>
      </c>
    </row>
    <row r="124" spans="1:3" s="16" customFormat="1" x14ac:dyDescent="0.3">
      <c r="A124" s="17"/>
      <c r="B124" s="21" t="s">
        <v>49</v>
      </c>
      <c r="C124" s="13">
        <f>C120+C117+C110+C114+C107+C123</f>
        <v>13077074</v>
      </c>
    </row>
    <row r="125" spans="1:3" s="16" customFormat="1" ht="15" customHeight="1" x14ac:dyDescent="0.3">
      <c r="A125" s="98" t="s">
        <v>120</v>
      </c>
      <c r="B125" s="99"/>
      <c r="C125" s="100"/>
    </row>
    <row r="126" spans="1:3" s="16" customFormat="1" ht="15" customHeight="1" x14ac:dyDescent="0.3">
      <c r="A126" s="84" t="s">
        <v>19</v>
      </c>
      <c r="B126" s="85"/>
      <c r="C126" s="86"/>
    </row>
    <row r="127" spans="1:3" s="16" customFormat="1" ht="26.4" x14ac:dyDescent="0.3">
      <c r="A127" s="48">
        <v>1</v>
      </c>
      <c r="B127" s="18" t="s">
        <v>121</v>
      </c>
      <c r="C127" s="26">
        <v>297629</v>
      </c>
    </row>
    <row r="128" spans="1:3" s="16" customFormat="1" ht="26.4" x14ac:dyDescent="0.3">
      <c r="A128" s="48">
        <v>2</v>
      </c>
      <c r="B128" s="18" t="s">
        <v>122</v>
      </c>
      <c r="C128" s="26">
        <f>224048+182736</f>
        <v>406784</v>
      </c>
    </row>
    <row r="129" spans="1:7" s="16" customFormat="1" x14ac:dyDescent="0.3">
      <c r="A129" s="48"/>
      <c r="B129" s="21" t="s">
        <v>12</v>
      </c>
      <c r="C129" s="13">
        <f>SUM(C127:C128)</f>
        <v>704413</v>
      </c>
    </row>
    <row r="130" spans="1:7" s="16" customFormat="1" x14ac:dyDescent="0.3">
      <c r="A130" s="48"/>
      <c r="B130" s="21" t="s">
        <v>123</v>
      </c>
      <c r="C130" s="13">
        <f>C129</f>
        <v>704413</v>
      </c>
    </row>
    <row r="131" spans="1:7" s="16" customFormat="1" ht="15.75" customHeight="1" x14ac:dyDescent="0.3">
      <c r="A131" s="90" t="s">
        <v>50</v>
      </c>
      <c r="B131" s="91"/>
      <c r="C131" s="91"/>
    </row>
    <row r="132" spans="1:7" s="16" customFormat="1" x14ac:dyDescent="0.3">
      <c r="A132" s="88" t="s">
        <v>48</v>
      </c>
      <c r="B132" s="89"/>
      <c r="C132" s="89"/>
    </row>
    <row r="133" spans="1:7" s="16" customFormat="1" ht="25.5" customHeight="1" x14ac:dyDescent="0.25">
      <c r="A133" s="11">
        <v>1</v>
      </c>
      <c r="B133" s="42" t="s">
        <v>188</v>
      </c>
      <c r="C133" s="46">
        <f>639500+200000</f>
        <v>839500</v>
      </c>
      <c r="D133" s="110"/>
      <c r="E133" s="111"/>
      <c r="F133" s="111"/>
      <c r="G133" s="111"/>
    </row>
    <row r="134" spans="1:7" s="16" customFormat="1" ht="39" customHeight="1" x14ac:dyDescent="0.25">
      <c r="A134" s="11">
        <v>2</v>
      </c>
      <c r="B134" s="42" t="s">
        <v>189</v>
      </c>
      <c r="C134" s="46">
        <f>389000+200000</f>
        <v>589000</v>
      </c>
      <c r="D134" s="110"/>
      <c r="E134" s="111"/>
      <c r="F134" s="111"/>
      <c r="G134" s="111"/>
    </row>
    <row r="135" spans="1:7" s="16" customFormat="1" ht="15" customHeight="1" x14ac:dyDescent="0.3">
      <c r="A135" s="17"/>
      <c r="B135" s="21" t="s">
        <v>12</v>
      </c>
      <c r="C135" s="13">
        <f>SUM(C133:C134)</f>
        <v>1428500</v>
      </c>
    </row>
    <row r="136" spans="1:7" s="16" customFormat="1" ht="15" customHeight="1" x14ac:dyDescent="0.25">
      <c r="A136" s="95" t="s">
        <v>144</v>
      </c>
      <c r="B136" s="96"/>
      <c r="C136" s="97"/>
    </row>
    <row r="137" spans="1:7" s="16" customFormat="1" ht="26.25" customHeight="1" x14ac:dyDescent="0.3">
      <c r="A137" s="58">
        <v>1</v>
      </c>
      <c r="B137" s="59" t="s">
        <v>219</v>
      </c>
      <c r="C137" s="15">
        <v>474000</v>
      </c>
    </row>
    <row r="138" spans="1:7" s="16" customFormat="1" ht="15" customHeight="1" x14ac:dyDescent="0.3">
      <c r="A138" s="58"/>
      <c r="B138" s="21" t="s">
        <v>12</v>
      </c>
      <c r="C138" s="13">
        <f>C137</f>
        <v>474000</v>
      </c>
    </row>
    <row r="139" spans="1:7" s="16" customFormat="1" x14ac:dyDescent="0.3">
      <c r="A139" s="17"/>
      <c r="B139" s="21" t="s">
        <v>80</v>
      </c>
      <c r="C139" s="13">
        <f>C135+C138</f>
        <v>1902500</v>
      </c>
    </row>
    <row r="140" spans="1:7" s="16" customFormat="1" x14ac:dyDescent="0.3">
      <c r="A140" s="17"/>
      <c r="B140" s="21" t="s">
        <v>3</v>
      </c>
      <c r="C140" s="13">
        <f>C29+C124+C103+C41+C139+C130</f>
        <v>167438427</v>
      </c>
    </row>
    <row r="141" spans="1:7" s="16" customFormat="1" x14ac:dyDescent="0.3">
      <c r="A141" s="93"/>
      <c r="B141" s="94"/>
      <c r="C141" s="94"/>
    </row>
    <row r="142" spans="1:7" s="16" customFormat="1" x14ac:dyDescent="0.3">
      <c r="A142" s="106" t="s">
        <v>22</v>
      </c>
      <c r="B142" s="107"/>
      <c r="C142" s="107"/>
    </row>
    <row r="143" spans="1:7" s="16" customFormat="1" ht="15" customHeight="1" x14ac:dyDescent="0.3">
      <c r="A143" s="98" t="s">
        <v>124</v>
      </c>
      <c r="B143" s="99"/>
      <c r="C143" s="100"/>
    </row>
    <row r="144" spans="1:7" s="16" customFormat="1" ht="15" customHeight="1" x14ac:dyDescent="0.3">
      <c r="A144" s="84" t="s">
        <v>117</v>
      </c>
      <c r="B144" s="85"/>
      <c r="C144" s="86"/>
    </row>
    <row r="145" spans="1:169" s="16" customFormat="1" ht="25.5" customHeight="1" x14ac:dyDescent="0.3">
      <c r="A145" s="55">
        <v>1</v>
      </c>
      <c r="B145" s="56" t="s">
        <v>125</v>
      </c>
      <c r="C145" s="15">
        <v>500000</v>
      </c>
    </row>
    <row r="146" spans="1:169" s="16" customFormat="1" ht="17.25" customHeight="1" x14ac:dyDescent="0.3">
      <c r="A146" s="55"/>
      <c r="B146" s="21" t="s">
        <v>12</v>
      </c>
      <c r="C146" s="15">
        <f>C145</f>
        <v>500000</v>
      </c>
    </row>
    <row r="147" spans="1:169" s="16" customFormat="1" ht="17.25" customHeight="1" x14ac:dyDescent="0.3">
      <c r="A147" s="55"/>
      <c r="B147" s="21" t="s">
        <v>126</v>
      </c>
      <c r="C147" s="13">
        <f>C146</f>
        <v>500000</v>
      </c>
    </row>
    <row r="148" spans="1:169" s="16" customFormat="1" ht="17.25" customHeight="1" x14ac:dyDescent="0.3">
      <c r="A148" s="90" t="s">
        <v>36</v>
      </c>
      <c r="B148" s="91"/>
      <c r="C148" s="91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</row>
    <row r="149" spans="1:169" s="16" customFormat="1" x14ac:dyDescent="0.3">
      <c r="A149" s="88" t="s">
        <v>19</v>
      </c>
      <c r="B149" s="89"/>
      <c r="C149" s="8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</row>
    <row r="150" spans="1:169" s="16" customFormat="1" x14ac:dyDescent="0.3">
      <c r="A150" s="17">
        <v>1</v>
      </c>
      <c r="B150" s="18" t="s">
        <v>76</v>
      </c>
      <c r="C150" s="26">
        <v>150000</v>
      </c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</row>
    <row r="151" spans="1:169" s="16" customFormat="1" x14ac:dyDescent="0.3">
      <c r="A151" s="17"/>
      <c r="B151" s="21" t="s">
        <v>12</v>
      </c>
      <c r="C151" s="13">
        <f>SUM(C150)</f>
        <v>150000</v>
      </c>
    </row>
    <row r="152" spans="1:169" s="16" customFormat="1" x14ac:dyDescent="0.3">
      <c r="A152" s="17"/>
      <c r="B152" s="21" t="s">
        <v>35</v>
      </c>
      <c r="C152" s="13">
        <f>SUM(C151)</f>
        <v>150000</v>
      </c>
    </row>
    <row r="153" spans="1:169" s="16" customFormat="1" ht="16.5" customHeight="1" x14ac:dyDescent="0.3">
      <c r="A153" s="90" t="s">
        <v>37</v>
      </c>
      <c r="B153" s="91"/>
      <c r="C153" s="91"/>
    </row>
    <row r="154" spans="1:169" s="16" customFormat="1" x14ac:dyDescent="0.3">
      <c r="A154" s="88" t="s">
        <v>17</v>
      </c>
      <c r="B154" s="89"/>
      <c r="C154" s="89"/>
    </row>
    <row r="155" spans="1:169" s="16" customFormat="1" ht="26.4" x14ac:dyDescent="0.25">
      <c r="A155" s="17">
        <v>1</v>
      </c>
      <c r="B155" s="14" t="s">
        <v>190</v>
      </c>
      <c r="C155" s="44">
        <v>9590000</v>
      </c>
    </row>
    <row r="156" spans="1:169" s="16" customFormat="1" ht="27.75" customHeight="1" x14ac:dyDescent="0.25">
      <c r="A156" s="17">
        <v>2</v>
      </c>
      <c r="B156" s="14" t="s">
        <v>92</v>
      </c>
      <c r="C156" s="44">
        <v>2912446</v>
      </c>
    </row>
    <row r="157" spans="1:169" s="16" customFormat="1" ht="26.4" x14ac:dyDescent="0.25">
      <c r="A157" s="17">
        <v>3</v>
      </c>
      <c r="B157" s="14" t="s">
        <v>191</v>
      </c>
      <c r="C157" s="44">
        <v>1600000</v>
      </c>
    </row>
    <row r="158" spans="1:169" s="16" customFormat="1" ht="26.4" x14ac:dyDescent="0.25">
      <c r="A158" s="17">
        <v>4</v>
      </c>
      <c r="B158" s="14" t="s">
        <v>93</v>
      </c>
      <c r="C158" s="44">
        <f>1000000+1000000</f>
        <v>2000000</v>
      </c>
    </row>
    <row r="159" spans="1:169" s="16" customFormat="1" ht="29.25" customHeight="1" x14ac:dyDescent="0.25">
      <c r="A159" s="17">
        <v>5</v>
      </c>
      <c r="B159" s="14" t="s">
        <v>192</v>
      </c>
      <c r="C159" s="44">
        <v>1000000</v>
      </c>
    </row>
    <row r="160" spans="1:169" s="16" customFormat="1" ht="29.25" customHeight="1" x14ac:dyDescent="0.3">
      <c r="A160" s="48">
        <v>6</v>
      </c>
      <c r="B160" s="14" t="s">
        <v>193</v>
      </c>
      <c r="C160" s="26">
        <f>12130+266908</f>
        <v>279038</v>
      </c>
    </row>
    <row r="161" spans="1:3" s="16" customFormat="1" ht="28.5" customHeight="1" x14ac:dyDescent="0.3">
      <c r="A161" s="48">
        <v>7</v>
      </c>
      <c r="B161" s="14" t="s">
        <v>127</v>
      </c>
      <c r="C161" s="26">
        <v>11178</v>
      </c>
    </row>
    <row r="162" spans="1:3" s="16" customFormat="1" ht="27.75" customHeight="1" x14ac:dyDescent="0.3">
      <c r="A162" s="48">
        <v>8</v>
      </c>
      <c r="B162" s="14" t="s">
        <v>194</v>
      </c>
      <c r="C162" s="26">
        <f>15915-6845</f>
        <v>9070</v>
      </c>
    </row>
    <row r="163" spans="1:3" s="16" customFormat="1" ht="25.5" customHeight="1" x14ac:dyDescent="0.3">
      <c r="A163" s="48">
        <v>9</v>
      </c>
      <c r="B163" s="14" t="s">
        <v>195</v>
      </c>
      <c r="C163" s="26">
        <v>1091483</v>
      </c>
    </row>
    <row r="164" spans="1:3" s="16" customFormat="1" ht="37.5" customHeight="1" x14ac:dyDescent="0.3">
      <c r="A164" s="62">
        <v>10</v>
      </c>
      <c r="B164" s="14" t="s">
        <v>149</v>
      </c>
      <c r="C164" s="26">
        <v>907866</v>
      </c>
    </row>
    <row r="165" spans="1:3" s="16" customFormat="1" ht="42" customHeight="1" x14ac:dyDescent="0.3">
      <c r="A165" s="62">
        <v>11</v>
      </c>
      <c r="B165" s="14" t="s">
        <v>196</v>
      </c>
      <c r="C165" s="63">
        <v>846398</v>
      </c>
    </row>
    <row r="166" spans="1:3" s="16" customFormat="1" ht="27.75" customHeight="1" x14ac:dyDescent="0.3">
      <c r="A166" s="62">
        <v>12</v>
      </c>
      <c r="B166" s="14" t="s">
        <v>197</v>
      </c>
      <c r="C166" s="63">
        <v>500000</v>
      </c>
    </row>
    <row r="167" spans="1:3" s="16" customFormat="1" ht="36" customHeight="1" x14ac:dyDescent="0.3">
      <c r="A167" s="62">
        <v>13</v>
      </c>
      <c r="B167" s="14" t="s">
        <v>198</v>
      </c>
      <c r="C167" s="63">
        <v>4220223</v>
      </c>
    </row>
    <row r="168" spans="1:3" s="16" customFormat="1" ht="34.5" customHeight="1" x14ac:dyDescent="0.3">
      <c r="A168" s="62">
        <v>14</v>
      </c>
      <c r="B168" s="18" t="s">
        <v>152</v>
      </c>
      <c r="C168" s="63">
        <v>450000</v>
      </c>
    </row>
    <row r="169" spans="1:3" s="16" customFormat="1" x14ac:dyDescent="0.25">
      <c r="A169" s="17"/>
      <c r="B169" s="21" t="s">
        <v>12</v>
      </c>
      <c r="C169" s="45">
        <f>SUM(C155:C168)</f>
        <v>25417702</v>
      </c>
    </row>
    <row r="170" spans="1:3" s="16" customFormat="1" x14ac:dyDescent="0.3">
      <c r="A170" s="88" t="s">
        <v>4</v>
      </c>
      <c r="B170" s="89"/>
      <c r="C170" s="89"/>
    </row>
    <row r="171" spans="1:3" s="16" customFormat="1" ht="26.4" x14ac:dyDescent="0.25">
      <c r="A171" s="17">
        <v>1</v>
      </c>
      <c r="B171" s="14" t="s">
        <v>104</v>
      </c>
      <c r="C171" s="44">
        <v>1284673</v>
      </c>
    </row>
    <row r="172" spans="1:3" s="16" customFormat="1" ht="24.75" customHeight="1" x14ac:dyDescent="0.25">
      <c r="A172" s="17">
        <v>2</v>
      </c>
      <c r="B172" s="14" t="s">
        <v>199</v>
      </c>
      <c r="C172" s="44">
        <v>649665</v>
      </c>
    </row>
    <row r="173" spans="1:3" s="16" customFormat="1" ht="30.75" customHeight="1" x14ac:dyDescent="0.25">
      <c r="A173" s="17">
        <v>3</v>
      </c>
      <c r="B173" s="14" t="s">
        <v>70</v>
      </c>
      <c r="C173" s="44">
        <v>1193696</v>
      </c>
    </row>
    <row r="174" spans="1:3" s="16" customFormat="1" ht="25.5" customHeight="1" x14ac:dyDescent="0.3">
      <c r="A174" s="17">
        <v>4</v>
      </c>
      <c r="B174" s="14" t="s">
        <v>94</v>
      </c>
      <c r="C174" s="19">
        <v>572564</v>
      </c>
    </row>
    <row r="175" spans="1:3" s="16" customFormat="1" x14ac:dyDescent="0.3">
      <c r="A175" s="17"/>
      <c r="B175" s="21" t="s">
        <v>12</v>
      </c>
      <c r="C175" s="13">
        <f>SUM(C171:C174)</f>
        <v>3700598</v>
      </c>
    </row>
    <row r="176" spans="1:3" s="16" customFormat="1" ht="15" customHeight="1" x14ac:dyDescent="0.3">
      <c r="A176" s="84" t="s">
        <v>128</v>
      </c>
      <c r="B176" s="85"/>
      <c r="C176" s="86"/>
    </row>
    <row r="177" spans="1:11" s="16" customFormat="1" ht="26.4" x14ac:dyDescent="0.3">
      <c r="A177" s="48">
        <v>1</v>
      </c>
      <c r="B177" s="18" t="s">
        <v>129</v>
      </c>
      <c r="C177" s="13">
        <v>120246</v>
      </c>
    </row>
    <row r="178" spans="1:11" s="16" customFormat="1" x14ac:dyDescent="0.3">
      <c r="A178" s="48"/>
      <c r="B178" s="21" t="s">
        <v>12</v>
      </c>
      <c r="C178" s="13">
        <f>C177</f>
        <v>120246</v>
      </c>
    </row>
    <row r="179" spans="1:11" s="16" customFormat="1" x14ac:dyDescent="0.3">
      <c r="A179" s="88" t="s">
        <v>5</v>
      </c>
      <c r="B179" s="89"/>
      <c r="C179" s="89"/>
    </row>
    <row r="180" spans="1:11" s="16" customFormat="1" ht="24.75" customHeight="1" x14ac:dyDescent="0.3">
      <c r="A180" s="17">
        <v>1</v>
      </c>
      <c r="B180" s="14" t="s">
        <v>200</v>
      </c>
      <c r="C180" s="15">
        <v>4000000</v>
      </c>
    </row>
    <row r="181" spans="1:11" s="16" customFormat="1" x14ac:dyDescent="0.3">
      <c r="A181" s="17"/>
      <c r="B181" s="21" t="s">
        <v>12</v>
      </c>
      <c r="C181" s="13">
        <f>SUM(C180:C180)</f>
        <v>4000000</v>
      </c>
    </row>
    <row r="182" spans="1:11" s="16" customFormat="1" x14ac:dyDescent="0.3">
      <c r="A182" s="88" t="s">
        <v>27</v>
      </c>
      <c r="B182" s="89"/>
      <c r="C182" s="89"/>
    </row>
    <row r="183" spans="1:11" s="16" customFormat="1" x14ac:dyDescent="0.3">
      <c r="A183" s="17">
        <v>1</v>
      </c>
      <c r="B183" s="22" t="s">
        <v>61</v>
      </c>
      <c r="C183" s="15">
        <f>2970000+2030000</f>
        <v>5000000</v>
      </c>
    </row>
    <row r="184" spans="1:11" s="16" customFormat="1" x14ac:dyDescent="0.3">
      <c r="A184" s="17"/>
      <c r="B184" s="21" t="s">
        <v>12</v>
      </c>
      <c r="C184" s="13">
        <f>SUM(C183:C183)</f>
        <v>5000000</v>
      </c>
    </row>
    <row r="185" spans="1:11" s="16" customFormat="1" x14ac:dyDescent="0.3">
      <c r="A185" s="88" t="s">
        <v>13</v>
      </c>
      <c r="B185" s="89"/>
      <c r="C185" s="89"/>
    </row>
    <row r="186" spans="1:11" s="16" customFormat="1" x14ac:dyDescent="0.3">
      <c r="A186" s="11">
        <v>1</v>
      </c>
      <c r="B186" s="27" t="s">
        <v>52</v>
      </c>
      <c r="C186" s="15">
        <v>3000000</v>
      </c>
    </row>
    <row r="187" spans="1:11" s="16" customFormat="1" x14ac:dyDescent="0.3">
      <c r="A187" s="17"/>
      <c r="B187" s="21" t="s">
        <v>12</v>
      </c>
      <c r="C187" s="13">
        <f>SUM(C186:C186)</f>
        <v>3000000</v>
      </c>
    </row>
    <row r="188" spans="1:11" s="16" customFormat="1" x14ac:dyDescent="0.3">
      <c r="A188" s="88" t="s">
        <v>6</v>
      </c>
      <c r="B188" s="89"/>
      <c r="C188" s="89"/>
    </row>
    <row r="189" spans="1:11" s="16" customFormat="1" x14ac:dyDescent="0.3">
      <c r="A189" s="17">
        <v>1</v>
      </c>
      <c r="B189" s="14" t="s">
        <v>201</v>
      </c>
      <c r="C189" s="19">
        <v>1000000</v>
      </c>
    </row>
    <row r="190" spans="1:11" s="16" customFormat="1" x14ac:dyDescent="0.3">
      <c r="A190" s="17">
        <v>2</v>
      </c>
      <c r="B190" s="14" t="s">
        <v>95</v>
      </c>
      <c r="C190" s="15">
        <v>2280000</v>
      </c>
    </row>
    <row r="191" spans="1:11" s="16" customFormat="1" x14ac:dyDescent="0.3">
      <c r="A191" s="17">
        <v>3</v>
      </c>
      <c r="B191" s="14" t="s">
        <v>81</v>
      </c>
      <c r="C191" s="15">
        <v>1109700</v>
      </c>
      <c r="D191" s="108"/>
      <c r="E191" s="109"/>
      <c r="F191" s="109"/>
      <c r="G191" s="109"/>
      <c r="H191" s="109"/>
      <c r="I191" s="109"/>
      <c r="J191" s="105"/>
      <c r="K191" s="105"/>
    </row>
    <row r="192" spans="1:11" s="16" customFormat="1" x14ac:dyDescent="0.3">
      <c r="A192" s="17">
        <v>4</v>
      </c>
      <c r="B192" s="14" t="s">
        <v>68</v>
      </c>
      <c r="C192" s="19">
        <v>1500000</v>
      </c>
    </row>
    <row r="193" spans="1:8" s="16" customFormat="1" x14ac:dyDescent="0.3">
      <c r="A193" s="17"/>
      <c r="B193" s="21" t="s">
        <v>12</v>
      </c>
      <c r="C193" s="13">
        <f>SUM(C189:C192)</f>
        <v>5889700</v>
      </c>
    </row>
    <row r="194" spans="1:8" s="16" customFormat="1" x14ac:dyDescent="0.3">
      <c r="A194" s="88" t="s">
        <v>7</v>
      </c>
      <c r="B194" s="89"/>
      <c r="C194" s="89"/>
      <c r="D194" s="112"/>
      <c r="E194" s="113"/>
      <c r="F194" s="113"/>
      <c r="G194" s="113"/>
      <c r="H194" s="113"/>
    </row>
    <row r="195" spans="1:8" s="16" customFormat="1" x14ac:dyDescent="0.25">
      <c r="A195" s="17">
        <v>1</v>
      </c>
      <c r="B195" s="22" t="s">
        <v>69</v>
      </c>
      <c r="C195" s="44">
        <v>3000000</v>
      </c>
    </row>
    <row r="196" spans="1:8" s="16" customFormat="1" ht="26.4" x14ac:dyDescent="0.3">
      <c r="A196" s="48">
        <v>2</v>
      </c>
      <c r="B196" s="57" t="s">
        <v>130</v>
      </c>
      <c r="C196" s="26">
        <v>790011</v>
      </c>
    </row>
    <row r="197" spans="1:8" s="16" customFormat="1" ht="26.4" x14ac:dyDescent="0.3">
      <c r="A197" s="48">
        <v>3</v>
      </c>
      <c r="B197" s="57" t="s">
        <v>202</v>
      </c>
      <c r="C197" s="26">
        <v>530822</v>
      </c>
    </row>
    <row r="198" spans="1:8" s="16" customFormat="1" ht="26.4" x14ac:dyDescent="0.3">
      <c r="A198" s="48">
        <v>4</v>
      </c>
      <c r="B198" s="57" t="s">
        <v>131</v>
      </c>
      <c r="C198" s="26">
        <f>1349090-800843</f>
        <v>548247</v>
      </c>
    </row>
    <row r="199" spans="1:8" s="16" customFormat="1" x14ac:dyDescent="0.3">
      <c r="A199" s="48">
        <v>5</v>
      </c>
      <c r="B199" s="57" t="s">
        <v>132</v>
      </c>
      <c r="C199" s="26">
        <f>1526034-382309</f>
        <v>1143725</v>
      </c>
    </row>
    <row r="200" spans="1:8" s="16" customFormat="1" ht="26.4" x14ac:dyDescent="0.3">
      <c r="A200" s="48">
        <v>6</v>
      </c>
      <c r="B200" s="57" t="s">
        <v>133</v>
      </c>
      <c r="C200" s="26">
        <f>1466227.2-1225932</f>
        <v>240295.19999999995</v>
      </c>
    </row>
    <row r="201" spans="1:8" s="16" customFormat="1" ht="26.4" x14ac:dyDescent="0.3">
      <c r="A201" s="48">
        <v>7</v>
      </c>
      <c r="B201" s="57" t="s">
        <v>134</v>
      </c>
      <c r="C201" s="26">
        <f>149686-40737</f>
        <v>108949</v>
      </c>
    </row>
    <row r="202" spans="1:8" s="16" customFormat="1" x14ac:dyDescent="0.3">
      <c r="A202" s="48">
        <v>8</v>
      </c>
      <c r="B202" s="57" t="s">
        <v>135</v>
      </c>
      <c r="C202" s="26">
        <f>634234-159653</f>
        <v>474581</v>
      </c>
    </row>
    <row r="203" spans="1:8" s="16" customFormat="1" x14ac:dyDescent="0.3">
      <c r="A203" s="17"/>
      <c r="B203" s="21" t="s">
        <v>12</v>
      </c>
      <c r="C203" s="13">
        <f>SUM(C195:C202)</f>
        <v>6836630.2000000002</v>
      </c>
    </row>
    <row r="204" spans="1:8" s="16" customFormat="1" x14ac:dyDescent="0.3">
      <c r="A204" s="88" t="s">
        <v>1</v>
      </c>
      <c r="B204" s="89"/>
      <c r="C204" s="89"/>
    </row>
    <row r="205" spans="1:8" s="16" customFormat="1" x14ac:dyDescent="0.3">
      <c r="A205" s="17">
        <v>1</v>
      </c>
      <c r="B205" s="23" t="s">
        <v>102</v>
      </c>
      <c r="C205" s="19">
        <f>3204228+3700000</f>
        <v>6904228</v>
      </c>
    </row>
    <row r="206" spans="1:8" s="16" customFormat="1" x14ac:dyDescent="0.3">
      <c r="A206" s="17"/>
      <c r="B206" s="21" t="s">
        <v>12</v>
      </c>
      <c r="C206" s="13">
        <f>SUM(C205:C205)</f>
        <v>6904228</v>
      </c>
    </row>
    <row r="207" spans="1:8" s="16" customFormat="1" x14ac:dyDescent="0.3">
      <c r="A207" s="88" t="s">
        <v>23</v>
      </c>
      <c r="B207" s="89"/>
      <c r="C207" s="89"/>
    </row>
    <row r="208" spans="1:8" s="16" customFormat="1" ht="26.4" x14ac:dyDescent="0.25">
      <c r="A208" s="17">
        <v>1</v>
      </c>
      <c r="B208" s="18" t="s">
        <v>203</v>
      </c>
      <c r="C208" s="44">
        <v>173505</v>
      </c>
    </row>
    <row r="209" spans="1:3" s="16" customFormat="1" ht="27" customHeight="1" x14ac:dyDescent="0.3">
      <c r="A209" s="17">
        <v>2</v>
      </c>
      <c r="B209" s="18" t="s">
        <v>96</v>
      </c>
      <c r="C209" s="19">
        <v>22150000</v>
      </c>
    </row>
    <row r="210" spans="1:3" s="16" customFormat="1" ht="25.5" customHeight="1" x14ac:dyDescent="0.3">
      <c r="A210" s="17">
        <v>3</v>
      </c>
      <c r="B210" s="18" t="s">
        <v>204</v>
      </c>
      <c r="C210" s="19">
        <v>3300000</v>
      </c>
    </row>
    <row r="211" spans="1:3" s="16" customFormat="1" x14ac:dyDescent="0.3">
      <c r="A211" s="17"/>
      <c r="B211" s="21" t="s">
        <v>12</v>
      </c>
      <c r="C211" s="13">
        <f>SUM(C208:C210)</f>
        <v>25623505</v>
      </c>
    </row>
    <row r="212" spans="1:3" s="16" customFormat="1" x14ac:dyDescent="0.3">
      <c r="A212" s="88" t="s">
        <v>97</v>
      </c>
      <c r="B212" s="89"/>
      <c r="C212" s="89"/>
    </row>
    <row r="213" spans="1:3" s="16" customFormat="1" ht="29.25" customHeight="1" x14ac:dyDescent="0.3">
      <c r="A213" s="17">
        <v>1</v>
      </c>
      <c r="B213" s="18" t="s">
        <v>205</v>
      </c>
      <c r="C213" s="19">
        <v>493402</v>
      </c>
    </row>
    <row r="214" spans="1:3" s="16" customFormat="1" x14ac:dyDescent="0.3">
      <c r="A214" s="17"/>
      <c r="B214" s="21" t="s">
        <v>12</v>
      </c>
      <c r="C214" s="13">
        <f>SUM(C213:C213)</f>
        <v>493402</v>
      </c>
    </row>
    <row r="215" spans="1:3" s="16" customFormat="1" x14ac:dyDescent="0.3">
      <c r="A215" s="88" t="s">
        <v>45</v>
      </c>
      <c r="B215" s="89"/>
      <c r="C215" s="89"/>
    </row>
    <row r="216" spans="1:3" s="16" customFormat="1" ht="28.5" customHeight="1" x14ac:dyDescent="0.3">
      <c r="A216" s="17">
        <v>1</v>
      </c>
      <c r="B216" s="22" t="s">
        <v>98</v>
      </c>
      <c r="C216" s="19">
        <v>3000000</v>
      </c>
    </row>
    <row r="217" spans="1:3" s="16" customFormat="1" ht="26.4" x14ac:dyDescent="0.25">
      <c r="A217" s="17">
        <v>2</v>
      </c>
      <c r="B217" s="22" t="s">
        <v>136</v>
      </c>
      <c r="C217" s="44">
        <v>1333334</v>
      </c>
    </row>
    <row r="218" spans="1:3" s="16" customFormat="1" x14ac:dyDescent="0.3">
      <c r="A218" s="17"/>
      <c r="B218" s="21" t="s">
        <v>12</v>
      </c>
      <c r="C218" s="13">
        <f>SUM(C216:C217)</f>
        <v>4333334</v>
      </c>
    </row>
    <row r="219" spans="1:3" s="16" customFormat="1" x14ac:dyDescent="0.3">
      <c r="A219" s="17"/>
      <c r="B219" s="21" t="s">
        <v>38</v>
      </c>
      <c r="C219" s="13">
        <f>C206+C203+C193+C187+C184+C181+C175+C169+C211+C214+C218+C178</f>
        <v>91319345.200000003</v>
      </c>
    </row>
    <row r="220" spans="1:3" s="16" customFormat="1" ht="16.5" customHeight="1" x14ac:dyDescent="0.3">
      <c r="A220" s="90" t="s">
        <v>39</v>
      </c>
      <c r="B220" s="91"/>
      <c r="C220" s="91"/>
    </row>
    <row r="221" spans="1:3" s="16" customFormat="1" x14ac:dyDescent="0.3">
      <c r="A221" s="88" t="s">
        <v>26</v>
      </c>
      <c r="B221" s="89"/>
      <c r="C221" s="89"/>
    </row>
    <row r="222" spans="1:3" s="16" customFormat="1" ht="26.4" x14ac:dyDescent="0.25">
      <c r="A222" s="17">
        <v>1</v>
      </c>
      <c r="B222" s="14" t="s">
        <v>206</v>
      </c>
      <c r="C222" s="44">
        <v>700000</v>
      </c>
    </row>
    <row r="223" spans="1:3" s="16" customFormat="1" ht="26.4" x14ac:dyDescent="0.25">
      <c r="A223" s="17">
        <v>2</v>
      </c>
      <c r="B223" s="14" t="s">
        <v>143</v>
      </c>
      <c r="C223" s="44">
        <v>1190000</v>
      </c>
    </row>
    <row r="224" spans="1:3" s="16" customFormat="1" x14ac:dyDescent="0.3">
      <c r="A224" s="17"/>
      <c r="B224" s="21" t="s">
        <v>12</v>
      </c>
      <c r="C224" s="13">
        <f>SUM(C222:C223)</f>
        <v>1890000</v>
      </c>
    </row>
    <row r="225" spans="1:3" s="16" customFormat="1" x14ac:dyDescent="0.3">
      <c r="A225" s="88" t="s">
        <v>20</v>
      </c>
      <c r="B225" s="89"/>
      <c r="C225" s="89"/>
    </row>
    <row r="226" spans="1:3" s="16" customFormat="1" ht="26.4" x14ac:dyDescent="0.25">
      <c r="A226" s="17">
        <v>1</v>
      </c>
      <c r="B226" s="18" t="s">
        <v>60</v>
      </c>
      <c r="C226" s="44">
        <f>5015594-1922859</f>
        <v>3092735</v>
      </c>
    </row>
    <row r="227" spans="1:3" s="16" customFormat="1" ht="26.4" x14ac:dyDescent="0.25">
      <c r="A227" s="17">
        <v>2</v>
      </c>
      <c r="B227" s="18" t="s">
        <v>207</v>
      </c>
      <c r="C227" s="44">
        <v>310000</v>
      </c>
    </row>
    <row r="228" spans="1:3" s="16" customFormat="1" ht="26.4" x14ac:dyDescent="0.3">
      <c r="A228" s="62">
        <v>3</v>
      </c>
      <c r="B228" s="18" t="s">
        <v>150</v>
      </c>
      <c r="C228" s="71">
        <v>958054</v>
      </c>
    </row>
    <row r="229" spans="1:3" s="16" customFormat="1" x14ac:dyDescent="0.25">
      <c r="A229" s="17"/>
      <c r="B229" s="21" t="s">
        <v>12</v>
      </c>
      <c r="C229" s="45">
        <f>SUM(C226:C228)</f>
        <v>4360789</v>
      </c>
    </row>
    <row r="230" spans="1:3" s="16" customFormat="1" x14ac:dyDescent="0.3">
      <c r="A230" s="88" t="s">
        <v>28</v>
      </c>
      <c r="B230" s="89"/>
      <c r="C230" s="89"/>
    </row>
    <row r="231" spans="1:3" s="16" customFormat="1" x14ac:dyDescent="0.3">
      <c r="A231" s="17">
        <v>1</v>
      </c>
      <c r="B231" s="22" t="s">
        <v>72</v>
      </c>
      <c r="C231" s="19">
        <v>1219833</v>
      </c>
    </row>
    <row r="232" spans="1:3" s="16" customFormat="1" x14ac:dyDescent="0.3">
      <c r="A232" s="17"/>
      <c r="B232" s="21" t="s">
        <v>12</v>
      </c>
      <c r="C232" s="13">
        <f>SUM(C231:C231)</f>
        <v>1219833</v>
      </c>
    </row>
    <row r="233" spans="1:3" s="16" customFormat="1" x14ac:dyDescent="0.3">
      <c r="A233" s="88" t="s">
        <v>46</v>
      </c>
      <c r="B233" s="89"/>
      <c r="C233" s="89"/>
    </row>
    <row r="234" spans="1:3" s="16" customFormat="1" ht="18.75" customHeight="1" x14ac:dyDescent="0.3">
      <c r="A234" s="17">
        <v>1</v>
      </c>
      <c r="B234" s="22" t="s">
        <v>71</v>
      </c>
      <c r="C234" s="19">
        <v>1053000</v>
      </c>
    </row>
    <row r="235" spans="1:3" s="16" customFormat="1" x14ac:dyDescent="0.3">
      <c r="A235" s="17"/>
      <c r="B235" s="21" t="s">
        <v>12</v>
      </c>
      <c r="C235" s="13">
        <f>SUM(C234)</f>
        <v>1053000</v>
      </c>
    </row>
    <row r="236" spans="1:3" s="16" customFormat="1" x14ac:dyDescent="0.3">
      <c r="A236" s="88" t="s">
        <v>29</v>
      </c>
      <c r="B236" s="89"/>
      <c r="C236" s="89"/>
    </row>
    <row r="237" spans="1:3" s="16" customFormat="1" ht="38.25" customHeight="1" x14ac:dyDescent="0.25">
      <c r="A237" s="17">
        <v>1</v>
      </c>
      <c r="B237" s="25" t="s">
        <v>208</v>
      </c>
      <c r="C237" s="44">
        <v>525000</v>
      </c>
    </row>
    <row r="238" spans="1:3" s="16" customFormat="1" x14ac:dyDescent="0.3">
      <c r="A238" s="17"/>
      <c r="B238" s="21" t="s">
        <v>12</v>
      </c>
      <c r="C238" s="13">
        <f>SUM(C237:C237)</f>
        <v>525000</v>
      </c>
    </row>
    <row r="239" spans="1:3" s="16" customFormat="1" x14ac:dyDescent="0.3">
      <c r="A239" s="88" t="s">
        <v>47</v>
      </c>
      <c r="B239" s="89"/>
      <c r="C239" s="89"/>
    </row>
    <row r="240" spans="1:3" s="16" customFormat="1" x14ac:dyDescent="0.3">
      <c r="A240" s="17">
        <v>1</v>
      </c>
      <c r="B240" s="22" t="s">
        <v>73</v>
      </c>
      <c r="C240" s="19">
        <v>1834181</v>
      </c>
    </row>
    <row r="241" spans="1:3" s="16" customFormat="1" ht="16.5" customHeight="1" x14ac:dyDescent="0.3">
      <c r="A241" s="48">
        <v>2</v>
      </c>
      <c r="B241" s="57" t="s">
        <v>137</v>
      </c>
      <c r="C241" s="26">
        <v>551107</v>
      </c>
    </row>
    <row r="242" spans="1:3" s="16" customFormat="1" x14ac:dyDescent="0.3">
      <c r="A242" s="17"/>
      <c r="B242" s="21" t="s">
        <v>12</v>
      </c>
      <c r="C242" s="13">
        <f>SUM(C240:C241)</f>
        <v>2385288</v>
      </c>
    </row>
    <row r="243" spans="1:3" s="16" customFormat="1" x14ac:dyDescent="0.3">
      <c r="A243" s="88" t="s">
        <v>51</v>
      </c>
      <c r="B243" s="89"/>
      <c r="C243" s="89"/>
    </row>
    <row r="244" spans="1:3" s="16" customFormat="1" x14ac:dyDescent="0.3">
      <c r="A244" s="17">
        <v>1</v>
      </c>
      <c r="B244" s="22" t="s">
        <v>209</v>
      </c>
      <c r="C244" s="19">
        <v>410000</v>
      </c>
    </row>
    <row r="245" spans="1:3" s="16" customFormat="1" x14ac:dyDescent="0.3">
      <c r="A245" s="17"/>
      <c r="B245" s="21" t="s">
        <v>12</v>
      </c>
      <c r="C245" s="13">
        <f>SUM(C244)</f>
        <v>410000</v>
      </c>
    </row>
    <row r="246" spans="1:3" s="16" customFormat="1" x14ac:dyDescent="0.3">
      <c r="A246" s="17"/>
      <c r="B246" s="21" t="s">
        <v>40</v>
      </c>
      <c r="C246" s="13">
        <f>C238+C232+C224+C242+C245+C235+C229</f>
        <v>11843910</v>
      </c>
    </row>
    <row r="247" spans="1:3" s="16" customFormat="1" ht="14.25" customHeight="1" x14ac:dyDescent="0.3">
      <c r="A247" s="90" t="s">
        <v>41</v>
      </c>
      <c r="B247" s="91"/>
      <c r="C247" s="91"/>
    </row>
    <row r="248" spans="1:3" s="16" customFormat="1" x14ac:dyDescent="0.3">
      <c r="A248" s="88" t="s">
        <v>24</v>
      </c>
      <c r="B248" s="89"/>
      <c r="C248" s="89"/>
    </row>
    <row r="249" spans="1:3" s="16" customFormat="1" x14ac:dyDescent="0.3">
      <c r="A249" s="17">
        <v>1</v>
      </c>
      <c r="B249" s="18" t="s">
        <v>25</v>
      </c>
      <c r="C249" s="15">
        <v>2000000</v>
      </c>
    </row>
    <row r="250" spans="1:3" s="16" customFormat="1" x14ac:dyDescent="0.3">
      <c r="A250" s="17"/>
      <c r="B250" s="21" t="s">
        <v>12</v>
      </c>
      <c r="C250" s="13">
        <f>SUM(C249)</f>
        <v>2000000</v>
      </c>
    </row>
    <row r="251" spans="1:3" s="16" customFormat="1" x14ac:dyDescent="0.3">
      <c r="A251" s="17"/>
      <c r="B251" s="21" t="s">
        <v>42</v>
      </c>
      <c r="C251" s="13">
        <f>SUM(C250)</f>
        <v>2000000</v>
      </c>
    </row>
    <row r="252" spans="1:3" s="16" customFormat="1" x14ac:dyDescent="0.3">
      <c r="A252" s="17"/>
      <c r="B252" s="21" t="s">
        <v>8</v>
      </c>
      <c r="C252" s="13">
        <f>SUM(C219+C246+C251+C152+C147)</f>
        <v>105813255.2</v>
      </c>
    </row>
    <row r="253" spans="1:3" s="16" customFormat="1" ht="17.25" customHeight="1" x14ac:dyDescent="0.3">
      <c r="A253" s="90" t="s">
        <v>57</v>
      </c>
      <c r="B253" s="91"/>
      <c r="C253" s="91"/>
    </row>
    <row r="254" spans="1:3" s="16" customFormat="1" ht="25.95" customHeight="1" x14ac:dyDescent="0.3">
      <c r="A254" s="88" t="s">
        <v>138</v>
      </c>
      <c r="B254" s="94"/>
      <c r="C254" s="94"/>
    </row>
    <row r="255" spans="1:3" s="16" customFormat="1" x14ac:dyDescent="0.3">
      <c r="A255" s="103" t="s">
        <v>5</v>
      </c>
      <c r="B255" s="104"/>
      <c r="C255" s="104"/>
    </row>
    <row r="256" spans="1:3" s="16" customFormat="1" x14ac:dyDescent="0.3">
      <c r="A256" s="17">
        <v>1</v>
      </c>
      <c r="B256" s="22" t="s">
        <v>105</v>
      </c>
      <c r="C256" s="15">
        <v>2068062</v>
      </c>
    </row>
    <row r="257" spans="1:3" s="16" customFormat="1" x14ac:dyDescent="0.3">
      <c r="A257" s="17"/>
      <c r="B257" s="21" t="s">
        <v>12</v>
      </c>
      <c r="C257" s="28">
        <f>SUM(C256)</f>
        <v>2068062</v>
      </c>
    </row>
    <row r="258" spans="1:3" s="16" customFormat="1" ht="15.75" customHeight="1" x14ac:dyDescent="0.3">
      <c r="A258" s="88" t="s">
        <v>13</v>
      </c>
      <c r="B258" s="89"/>
      <c r="C258" s="89"/>
    </row>
    <row r="259" spans="1:3" s="16" customFormat="1" ht="26.4" x14ac:dyDescent="0.3">
      <c r="A259" s="17">
        <v>2</v>
      </c>
      <c r="B259" s="22" t="s">
        <v>210</v>
      </c>
      <c r="C259" s="19">
        <v>2571142</v>
      </c>
    </row>
    <row r="260" spans="1:3" s="16" customFormat="1" ht="26.4" x14ac:dyDescent="0.3">
      <c r="A260" s="48">
        <v>3</v>
      </c>
      <c r="B260" s="22" t="s">
        <v>211</v>
      </c>
      <c r="C260" s="19">
        <v>3581</v>
      </c>
    </row>
    <row r="261" spans="1:3" s="16" customFormat="1" x14ac:dyDescent="0.3">
      <c r="A261" s="17"/>
      <c r="B261" s="21" t="s">
        <v>12</v>
      </c>
      <c r="C261" s="28">
        <f>SUM(C259:C260)</f>
        <v>2574723</v>
      </c>
    </row>
    <row r="262" spans="1:3" s="16" customFormat="1" ht="15.75" customHeight="1" x14ac:dyDescent="0.3">
      <c r="A262" s="88" t="s">
        <v>14</v>
      </c>
      <c r="B262" s="89"/>
      <c r="C262" s="89"/>
    </row>
    <row r="263" spans="1:3" s="16" customFormat="1" ht="27.75" customHeight="1" x14ac:dyDescent="0.3">
      <c r="A263" s="17">
        <v>4</v>
      </c>
      <c r="B263" s="22" t="s">
        <v>212</v>
      </c>
      <c r="C263" s="19">
        <v>2340154</v>
      </c>
    </row>
    <row r="264" spans="1:3" s="16" customFormat="1" x14ac:dyDescent="0.3">
      <c r="A264" s="17"/>
      <c r="B264" s="21" t="s">
        <v>12</v>
      </c>
      <c r="C264" s="28">
        <f>SUM(C263)</f>
        <v>2340154</v>
      </c>
    </row>
    <row r="265" spans="1:3" s="16" customFormat="1" ht="15.75" customHeight="1" x14ac:dyDescent="0.3">
      <c r="A265" s="88" t="s">
        <v>16</v>
      </c>
      <c r="B265" s="89"/>
      <c r="C265" s="89"/>
    </row>
    <row r="266" spans="1:3" s="16" customFormat="1" ht="26.4" x14ac:dyDescent="0.25">
      <c r="A266" s="17">
        <v>5</v>
      </c>
      <c r="B266" s="22" t="s">
        <v>139</v>
      </c>
      <c r="C266" s="43">
        <v>2000000</v>
      </c>
    </row>
    <row r="267" spans="1:3" s="16" customFormat="1" ht="26.4" x14ac:dyDescent="0.3">
      <c r="A267" s="17">
        <v>6</v>
      </c>
      <c r="B267" s="22" t="s">
        <v>213</v>
      </c>
      <c r="C267" s="19">
        <v>438151</v>
      </c>
    </row>
    <row r="268" spans="1:3" s="16" customFormat="1" ht="15.75" customHeight="1" x14ac:dyDescent="0.3">
      <c r="A268" s="17"/>
      <c r="B268" s="21" t="s">
        <v>12</v>
      </c>
      <c r="C268" s="28">
        <f>SUM(C266:C267)</f>
        <v>2438151</v>
      </c>
    </row>
    <row r="269" spans="1:3" s="16" customFormat="1" x14ac:dyDescent="0.3">
      <c r="A269" s="88" t="s">
        <v>2</v>
      </c>
      <c r="B269" s="89"/>
      <c r="C269" s="89"/>
    </row>
    <row r="270" spans="1:3" s="16" customFormat="1" ht="46.5" customHeight="1" x14ac:dyDescent="0.3">
      <c r="A270" s="17">
        <v>7</v>
      </c>
      <c r="B270" s="22" t="s">
        <v>214</v>
      </c>
      <c r="C270" s="19">
        <v>237883</v>
      </c>
    </row>
    <row r="271" spans="1:3" s="16" customFormat="1" ht="37.5" customHeight="1" x14ac:dyDescent="0.3">
      <c r="A271" s="17">
        <v>8</v>
      </c>
      <c r="B271" s="22" t="s">
        <v>215</v>
      </c>
      <c r="C271" s="19">
        <v>218232</v>
      </c>
    </row>
    <row r="272" spans="1:3" s="16" customFormat="1" ht="44.25" customHeight="1" x14ac:dyDescent="0.3">
      <c r="A272" s="17">
        <v>9</v>
      </c>
      <c r="B272" s="22" t="s">
        <v>216</v>
      </c>
      <c r="C272" s="19">
        <v>179391</v>
      </c>
    </row>
    <row r="273" spans="1:3" s="16" customFormat="1" ht="39" customHeight="1" x14ac:dyDescent="0.3">
      <c r="A273" s="17">
        <v>10</v>
      </c>
      <c r="B273" s="22" t="s">
        <v>217</v>
      </c>
      <c r="C273" s="19">
        <v>116009</v>
      </c>
    </row>
    <row r="274" spans="1:3" s="16" customFormat="1" ht="36.75" customHeight="1" x14ac:dyDescent="0.3">
      <c r="A274" s="17">
        <v>11</v>
      </c>
      <c r="B274" s="22" t="s">
        <v>218</v>
      </c>
      <c r="C274" s="19">
        <v>80456</v>
      </c>
    </row>
    <row r="275" spans="1:3" s="16" customFormat="1" ht="26.4" x14ac:dyDescent="0.3">
      <c r="A275" s="17">
        <v>12</v>
      </c>
      <c r="B275" s="22" t="s">
        <v>106</v>
      </c>
      <c r="C275" s="19">
        <v>12849</v>
      </c>
    </row>
    <row r="276" spans="1:3" s="16" customFormat="1" x14ac:dyDescent="0.3">
      <c r="A276" s="17"/>
      <c r="B276" s="21" t="s">
        <v>12</v>
      </c>
      <c r="C276" s="28">
        <f>SUM(C270:C275)</f>
        <v>844820</v>
      </c>
    </row>
    <row r="277" spans="1:3" s="16" customFormat="1" ht="15.75" customHeight="1" x14ac:dyDescent="0.3">
      <c r="A277" s="88" t="s">
        <v>58</v>
      </c>
      <c r="B277" s="89"/>
      <c r="C277" s="89"/>
    </row>
    <row r="278" spans="1:3" s="16" customFormat="1" ht="26.4" x14ac:dyDescent="0.3">
      <c r="A278" s="17">
        <v>13</v>
      </c>
      <c r="B278" s="22" t="s">
        <v>99</v>
      </c>
      <c r="C278" s="19">
        <v>396938</v>
      </c>
    </row>
    <row r="279" spans="1:3" s="16" customFormat="1" ht="16.5" customHeight="1" x14ac:dyDescent="0.3">
      <c r="A279" s="17"/>
      <c r="B279" s="21" t="s">
        <v>12</v>
      </c>
      <c r="C279" s="28">
        <f>SUM(C278:C278)</f>
        <v>396938</v>
      </c>
    </row>
    <row r="280" spans="1:3" s="16" customFormat="1" ht="15" customHeight="1" x14ac:dyDescent="0.3">
      <c r="A280" s="84" t="s">
        <v>7</v>
      </c>
      <c r="B280" s="85"/>
      <c r="C280" s="86"/>
    </row>
    <row r="281" spans="1:3" s="16" customFormat="1" x14ac:dyDescent="0.3">
      <c r="A281" s="48">
        <v>14</v>
      </c>
      <c r="B281" s="18" t="s">
        <v>140</v>
      </c>
      <c r="C281" s="26">
        <f>169568-42392</f>
        <v>127176</v>
      </c>
    </row>
    <row r="282" spans="1:3" s="16" customFormat="1" ht="26.4" x14ac:dyDescent="0.3">
      <c r="A282" s="48">
        <v>15</v>
      </c>
      <c r="B282" s="18" t="s">
        <v>141</v>
      </c>
      <c r="C282" s="26">
        <f>89076-22266</f>
        <v>66810</v>
      </c>
    </row>
    <row r="283" spans="1:3" s="16" customFormat="1" x14ac:dyDescent="0.3">
      <c r="A283" s="48"/>
      <c r="B283" s="21" t="s">
        <v>12</v>
      </c>
      <c r="C283" s="28">
        <f>SUM(C281:C282)</f>
        <v>193986</v>
      </c>
    </row>
    <row r="284" spans="1:3" s="16" customFormat="1" ht="26.4" x14ac:dyDescent="0.3">
      <c r="A284" s="17"/>
      <c r="B284" s="21" t="s">
        <v>142</v>
      </c>
      <c r="C284" s="28">
        <f>C257+C279+C276+C268+C264+C261+C283</f>
        <v>10856834</v>
      </c>
    </row>
    <row r="285" spans="1:3" s="16" customFormat="1" x14ac:dyDescent="0.3">
      <c r="A285" s="17"/>
      <c r="B285" s="21" t="s">
        <v>59</v>
      </c>
      <c r="C285" s="28">
        <f>C284</f>
        <v>10856834</v>
      </c>
    </row>
    <row r="286" spans="1:3" s="16" customFormat="1" ht="18" customHeight="1" thickBot="1" x14ac:dyDescent="0.35">
      <c r="A286" s="101" t="s">
        <v>43</v>
      </c>
      <c r="B286" s="102"/>
      <c r="C286" s="74">
        <f>C140+C252+C285</f>
        <v>284108516.19999999</v>
      </c>
    </row>
    <row r="287" spans="1:3" s="16" customFormat="1" x14ac:dyDescent="0.3">
      <c r="A287" s="1"/>
      <c r="B287" s="20"/>
      <c r="C287" s="29"/>
    </row>
    <row r="288" spans="1:3" s="16" customFormat="1" x14ac:dyDescent="0.3">
      <c r="A288" s="1"/>
      <c r="B288" s="20"/>
      <c r="C288" s="29"/>
    </row>
    <row r="291" spans="1:5" ht="26.4" hidden="1" x14ac:dyDescent="0.25">
      <c r="C291" s="41" t="s">
        <v>83</v>
      </c>
      <c r="D291" s="41" t="s">
        <v>84</v>
      </c>
      <c r="E291" s="41" t="s">
        <v>86</v>
      </c>
    </row>
    <row r="292" spans="1:5" ht="13.8" hidden="1" x14ac:dyDescent="0.25">
      <c r="A292" s="36"/>
      <c r="B292" s="37" t="s">
        <v>36</v>
      </c>
      <c r="C292" s="40">
        <f>C29+C152</f>
        <v>5300770</v>
      </c>
      <c r="D292" s="40"/>
      <c r="E292" s="40">
        <f>C292-D292</f>
        <v>5300770</v>
      </c>
    </row>
    <row r="293" spans="1:5" ht="27" hidden="1" customHeight="1" x14ac:dyDescent="0.25">
      <c r="A293" s="35"/>
      <c r="B293" s="37" t="s">
        <v>30</v>
      </c>
      <c r="C293" s="40">
        <f>C41</f>
        <v>9948096</v>
      </c>
      <c r="D293" s="40"/>
      <c r="E293" s="40">
        <f t="shared" ref="E293:E301" si="0">C293-D293</f>
        <v>9948096</v>
      </c>
    </row>
    <row r="294" spans="1:5" ht="13.8" hidden="1" x14ac:dyDescent="0.25">
      <c r="A294" s="35"/>
      <c r="B294" s="37" t="s">
        <v>85</v>
      </c>
      <c r="C294" s="40">
        <v>0</v>
      </c>
      <c r="D294" s="40">
        <v>217293935</v>
      </c>
      <c r="E294" s="40">
        <f t="shared" si="0"/>
        <v>-217293935</v>
      </c>
    </row>
    <row r="295" spans="1:5" ht="16.5" hidden="1" customHeight="1" x14ac:dyDescent="0.25">
      <c r="A295" s="36"/>
      <c r="B295" s="37" t="s">
        <v>31</v>
      </c>
      <c r="C295" s="40">
        <f>C103</f>
        <v>136655574</v>
      </c>
      <c r="D295" s="40"/>
      <c r="E295" s="40">
        <f t="shared" si="0"/>
        <v>136655574</v>
      </c>
    </row>
    <row r="296" spans="1:5" ht="13.8" hidden="1" x14ac:dyDescent="0.25">
      <c r="A296" s="36"/>
      <c r="B296" s="37" t="s">
        <v>34</v>
      </c>
      <c r="C296" s="40">
        <f>C124</f>
        <v>13077074</v>
      </c>
      <c r="D296" s="40"/>
      <c r="E296" s="40">
        <f t="shared" si="0"/>
        <v>13077074</v>
      </c>
    </row>
    <row r="297" spans="1:5" ht="13.8" hidden="1" x14ac:dyDescent="0.25">
      <c r="A297" s="36"/>
      <c r="B297" s="37" t="s">
        <v>50</v>
      </c>
      <c r="C297" s="40">
        <f>C139</f>
        <v>1902500</v>
      </c>
      <c r="D297" s="40"/>
      <c r="E297" s="40">
        <f t="shared" si="0"/>
        <v>1902500</v>
      </c>
    </row>
    <row r="298" spans="1:5" ht="13.8" hidden="1" x14ac:dyDescent="0.25">
      <c r="A298" s="36"/>
      <c r="B298" s="37" t="s">
        <v>37</v>
      </c>
      <c r="C298" s="40">
        <f>C219</f>
        <v>91319345.200000003</v>
      </c>
      <c r="D298" s="40"/>
      <c r="E298" s="40">
        <f t="shared" si="0"/>
        <v>91319345.200000003</v>
      </c>
    </row>
    <row r="299" spans="1:5" ht="13.8" hidden="1" x14ac:dyDescent="0.25">
      <c r="A299" s="36"/>
      <c r="B299" s="37" t="s">
        <v>39</v>
      </c>
      <c r="C299" s="40">
        <f>C246</f>
        <v>11843910</v>
      </c>
      <c r="D299" s="40"/>
      <c r="E299" s="40">
        <f t="shared" si="0"/>
        <v>11843910</v>
      </c>
    </row>
    <row r="300" spans="1:5" ht="13.8" hidden="1" x14ac:dyDescent="0.25">
      <c r="A300" s="36"/>
      <c r="B300" s="37" t="s">
        <v>41</v>
      </c>
      <c r="C300" s="40">
        <f>C251</f>
        <v>2000000</v>
      </c>
      <c r="D300" s="40"/>
      <c r="E300" s="40">
        <f t="shared" si="0"/>
        <v>2000000</v>
      </c>
    </row>
    <row r="301" spans="1:5" ht="13.8" hidden="1" x14ac:dyDescent="0.25">
      <c r="A301" s="36"/>
      <c r="B301" s="37" t="s">
        <v>57</v>
      </c>
      <c r="C301" s="40">
        <f>C285</f>
        <v>10856834</v>
      </c>
      <c r="D301" s="40"/>
      <c r="E301" s="40">
        <f t="shared" si="0"/>
        <v>10856834</v>
      </c>
    </row>
    <row r="302" spans="1:5" hidden="1" x14ac:dyDescent="0.25">
      <c r="B302" s="38" t="s">
        <v>82</v>
      </c>
      <c r="C302" s="39">
        <f>SUM(C292:C301)</f>
        <v>282904103.19999999</v>
      </c>
      <c r="D302" s="39">
        <f t="shared" ref="D302:E302" si="1">SUM(D292:D301)</f>
        <v>217293935</v>
      </c>
      <c r="E302" s="39">
        <f t="shared" si="1"/>
        <v>65610168.200000003</v>
      </c>
    </row>
    <row r="303" spans="1:5" hidden="1" x14ac:dyDescent="0.25"/>
  </sheetData>
  <mergeCells count="77">
    <mergeCell ref="D194:H194"/>
    <mergeCell ref="A104:C104"/>
    <mergeCell ref="A35:C35"/>
    <mergeCell ref="A81:C81"/>
    <mergeCell ref="A86:C86"/>
    <mergeCell ref="A97:C97"/>
    <mergeCell ref="A58:C58"/>
    <mergeCell ref="A64:C64"/>
    <mergeCell ref="A73:C73"/>
    <mergeCell ref="A78:C78"/>
    <mergeCell ref="A91:C91"/>
    <mergeCell ref="A42:C42"/>
    <mergeCell ref="A43:C43"/>
    <mergeCell ref="A111:C111"/>
    <mergeCell ref="A179:C179"/>
    <mergeCell ref="A182:C182"/>
    <mergeCell ref="J191:K191"/>
    <mergeCell ref="A142:C142"/>
    <mergeCell ref="D191:I191"/>
    <mergeCell ref="D133:G134"/>
    <mergeCell ref="A188:C188"/>
    <mergeCell ref="A154:C154"/>
    <mergeCell ref="A170:C170"/>
    <mergeCell ref="A185:C185"/>
    <mergeCell ref="A286:B286"/>
    <mergeCell ref="A247:C247"/>
    <mergeCell ref="A248:C248"/>
    <mergeCell ref="A253:C253"/>
    <mergeCell ref="A254:C254"/>
    <mergeCell ref="A258:C258"/>
    <mergeCell ref="A262:C262"/>
    <mergeCell ref="A265:C265"/>
    <mergeCell ref="A269:C269"/>
    <mergeCell ref="A277:C277"/>
    <mergeCell ref="A255:C255"/>
    <mergeCell ref="A280:C280"/>
    <mergeCell ref="A243:C243"/>
    <mergeCell ref="A207:C207"/>
    <mergeCell ref="A236:C236"/>
    <mergeCell ref="A220:C220"/>
    <mergeCell ref="A221:C221"/>
    <mergeCell ref="A233:C233"/>
    <mergeCell ref="A225:C225"/>
    <mergeCell ref="A230:C230"/>
    <mergeCell ref="A215:C215"/>
    <mergeCell ref="A239:C239"/>
    <mergeCell ref="A212:C212"/>
    <mergeCell ref="A204:C204"/>
    <mergeCell ref="A118:C118"/>
    <mergeCell ref="A141:C141"/>
    <mergeCell ref="A131:C131"/>
    <mergeCell ref="A132:C132"/>
    <mergeCell ref="A176:C176"/>
    <mergeCell ref="A136:C136"/>
    <mergeCell ref="A121:C121"/>
    <mergeCell ref="A125:C125"/>
    <mergeCell ref="A126:C126"/>
    <mergeCell ref="A143:C143"/>
    <mergeCell ref="A144:C144"/>
    <mergeCell ref="A194:C194"/>
    <mergeCell ref="A148:C148"/>
    <mergeCell ref="A149:C149"/>
    <mergeCell ref="A153:C153"/>
    <mergeCell ref="A115:C115"/>
    <mergeCell ref="A68:C68"/>
    <mergeCell ref="A30:C30"/>
    <mergeCell ref="A22:C22"/>
    <mergeCell ref="A31:C31"/>
    <mergeCell ref="A23:C23"/>
    <mergeCell ref="A24:C24"/>
    <mergeCell ref="A100:C100"/>
    <mergeCell ref="A108:C108"/>
    <mergeCell ref="B5:C5"/>
    <mergeCell ref="B4:C4"/>
    <mergeCell ref="B3:C3"/>
    <mergeCell ref="A105:C105"/>
    <mergeCell ref="A11:C11"/>
  </mergeCells>
  <printOptions horizontalCentered="1"/>
  <pageMargins left="0.39370078740157483" right="0.39370078740157483" top="0.59055118110236227" bottom="0.39370078740157483" header="0" footer="0"/>
  <pageSetup paperSize="9" firstPageNumber="85" fitToHeight="35" orientation="landscape" useFirstPageNumber="1" r:id="rId1"/>
  <headerFooter>
    <oddHeader>&amp;C&amp;P</oddHeader>
  </headerFooter>
  <rowBreaks count="9" manualBreakCount="9">
    <brk id="34" max="2" man="1"/>
    <brk id="54" max="16383" man="1"/>
    <brk id="67" max="16383" man="1"/>
    <brk id="103" max="16383" man="1"/>
    <brk id="141" max="16383" man="1"/>
    <brk id="169" max="16383" man="1"/>
    <brk id="206" max="16383" man="1"/>
    <brk id="219" max="16383" man="1"/>
    <brk id="25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 (1341)</vt:lpstr>
      <vt:lpstr>'Приложение № 2.2 (1341)'!Заголовки_для_печати</vt:lpstr>
      <vt:lpstr>'Приложение № 2.2 (1341)'!Область_печати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2024-06-06T13:25:01Z</cp:lastPrinted>
  <dcterms:created xsi:type="dcterms:W3CDTF">2019-12-13T13:54:36Z</dcterms:created>
  <dcterms:modified xsi:type="dcterms:W3CDTF">2024-06-06T13:25:08Z</dcterms:modified>
</cp:coreProperties>
</file>