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4 год\02 фераль\27 февраля\Закон\Закон № 2927 п. 1274(Б24-4)(VII)\Приложения\"/>
    </mc:Choice>
  </mc:AlternateContent>
  <bookViews>
    <workbookView xWindow="-120" yWindow="-120" windowWidth="29040" windowHeight="15840"/>
  </bookViews>
  <sheets>
    <sheet name="1274" sheetId="2" r:id="rId1"/>
  </sheets>
  <definedNames>
    <definedName name="_xlnm.Print_Area" localSheetId="0">'1274'!$A$1:$N$80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9" i="2" l="1"/>
  <c r="I36" i="2"/>
  <c r="I35" i="2"/>
  <c r="I34" i="2"/>
  <c r="I33" i="2"/>
  <c r="I31" i="2"/>
  <c r="I30" i="2"/>
  <c r="D31" i="2"/>
  <c r="D32" i="2"/>
  <c r="N30" i="2"/>
  <c r="J32" i="2" l="1"/>
  <c r="I32" i="2" s="1"/>
  <c r="N46" i="2" l="1"/>
  <c r="N38" i="2"/>
  <c r="J29" i="2"/>
  <c r="N67" i="2"/>
  <c r="I29" i="2" l="1"/>
  <c r="I28" i="2" s="1"/>
  <c r="J28" i="2"/>
  <c r="N13" i="2"/>
  <c r="N47" i="2"/>
  <c r="N45" i="2"/>
  <c r="N76" i="2" l="1"/>
  <c r="H28" i="2" l="1"/>
  <c r="N78" i="2" l="1"/>
  <c r="N32" i="2" l="1"/>
  <c r="G32" i="2" s="1"/>
  <c r="N16" i="2" l="1"/>
  <c r="M28" i="2" l="1"/>
  <c r="N36" i="2" l="1"/>
  <c r="G36" i="2" s="1"/>
  <c r="D36" i="2"/>
  <c r="N35" i="2"/>
  <c r="G35" i="2" s="1"/>
  <c r="D35" i="2"/>
  <c r="N34" i="2"/>
  <c r="G34" i="2" s="1"/>
  <c r="D34" i="2"/>
  <c r="N33" i="2"/>
  <c r="G33" i="2" s="1"/>
  <c r="D33" i="2"/>
  <c r="N31" i="2"/>
  <c r="G31" i="2" s="1"/>
  <c r="L28" i="2"/>
  <c r="K28" i="2"/>
  <c r="F28" i="2"/>
  <c r="G28" i="2" l="1"/>
  <c r="N28" i="2"/>
  <c r="N23" i="2" s="1"/>
  <c r="N22" i="2" l="1"/>
</calcChain>
</file>

<file path=xl/sharedStrings.xml><?xml version="1.0" encoding="utf-8"?>
<sst xmlns="http://schemas.openxmlformats.org/spreadsheetml/2006/main" count="150" uniqueCount="114">
  <si>
    <t>ДОХОДЫ ВСЕГО, в том числе:</t>
  </si>
  <si>
    <t>Налог с владельцев транспортных средств, уплачиваемый юридическими лицами</t>
  </si>
  <si>
    <t>Отчисления от налога на доходы организаций</t>
  </si>
  <si>
    <t>РАСХОДЫ ВСЕГО, в том числе:</t>
  </si>
  <si>
    <t>Субсидии местным бюджетам на исполнение программ развития дорожной отрасли ВСЕГО, в т.ч.:</t>
  </si>
  <si>
    <t>№ п/п</t>
  </si>
  <si>
    <t>Наименование государственной администрации</t>
  </si>
  <si>
    <t>Доли для распределения государственными администрациями субсидий, направленных в местные бюджеты городов и районов</t>
  </si>
  <si>
    <t>Доля для распределения  иных                                                         поступлений в Дорожный фонд  ПМР</t>
  </si>
  <si>
    <t>Распределение средств для формирования программ развития дорожной отрасли, руб.</t>
  </si>
  <si>
    <t>Источники финансирования расходов по программам развития дорожной отрасли, руб.</t>
  </si>
  <si>
    <t>на государственные дороги</t>
  </si>
  <si>
    <t>на улично-дорожную сеть</t>
  </si>
  <si>
    <t>по автомобильным дорогам общего пользования, находящимся в муниципальной собственности</t>
  </si>
  <si>
    <t>налог с владельцев                                транспортных средств</t>
  </si>
  <si>
    <t>иные поступления в                                          Дорожный фонд</t>
  </si>
  <si>
    <t>ВСЕГО</t>
  </si>
  <si>
    <t>в том числе:</t>
  </si>
  <si>
    <t>г.Тирасполя</t>
  </si>
  <si>
    <t>г. Днестровска</t>
  </si>
  <si>
    <t>г. Бендеры</t>
  </si>
  <si>
    <t>Григориопольского района и г. Григориополя</t>
  </si>
  <si>
    <t xml:space="preserve">Министерство экономического развития Приднестровской Молдавской Республики </t>
  </si>
  <si>
    <t>а)</t>
  </si>
  <si>
    <t>б)</t>
  </si>
  <si>
    <t>в)</t>
  </si>
  <si>
    <t>г)</t>
  </si>
  <si>
    <t>д)</t>
  </si>
  <si>
    <t>е)</t>
  </si>
  <si>
    <t>ж)</t>
  </si>
  <si>
    <t>з)</t>
  </si>
  <si>
    <t>Всего субсидий из республиканского бюджета, в том числе:</t>
  </si>
  <si>
    <t>(руб.)</t>
  </si>
  <si>
    <t>Дубоссарского района и г. Дубоссары</t>
  </si>
  <si>
    <t>Каменского района и г. Каменки</t>
  </si>
  <si>
    <t xml:space="preserve">Рыбницкого района и г. Рыбницы </t>
  </si>
  <si>
    <t xml:space="preserve">Слободзейского района и г. Слободзеи </t>
  </si>
  <si>
    <t>Основные характеристики Дорожного фонда Приднестровской Молдавской Республики на 2024 год</t>
  </si>
  <si>
    <t>"О республиканском бюджете на 2024 год"</t>
  </si>
  <si>
    <t xml:space="preserve">Целевые субсидии Дорожного фонда на финансирование капитального ремонта дорожных покрытий после замены сетей подземных инженерных коммуникаций </t>
  </si>
  <si>
    <t>Акцизный сбор от реализации газа углеводородного сжиженного, используемого в качестве автомобильного топлива</t>
  </si>
  <si>
    <t>реконструкция и капитальный                                                             ремонт сетей                                                                       ливневой канализации</t>
  </si>
  <si>
    <t xml:space="preserve">по автом. дорогам общего                                       пользования, находящимся                                                                                   в мун. собств.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</si>
  <si>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 автомобильным дорогам общего                                                       пользования, находящимся                                               в государственной собственности                                                   (Прилож. 8.1)</t>
  </si>
  <si>
    <t xml:space="preserve"> Итого субсидий на исполнение  программ развития                                                       дорожной отрасли, руб.</t>
  </si>
  <si>
    <t>к Закону Приднестровской Молдавской Республики</t>
  </si>
  <si>
    <t>на оплату потребленной электроэнергии сетей уличного освещения  автомобильных дорог общего пользования, находящихся на балансе государственного унитарного предприятия "Единые распределительные электрические сети"</t>
  </si>
  <si>
    <t>всего</t>
  </si>
  <si>
    <t>Дорожного фонда на счете Министерства финансов Приднестровской Молдавской Республики</t>
  </si>
  <si>
    <t>Дорожного фонда на счетах местных бюджетов городов и районов</t>
  </si>
  <si>
    <t>за счет остатков Дорожного фонда на счетах местных бюджетов городов и районов, ВСЕГО, в том числе по государственным администрациям:</t>
  </si>
  <si>
    <t>в том числе по автомобильным дорогам общего пользования, находящимся в государственной собственности</t>
  </si>
  <si>
    <t>г. Тирасполя</t>
  </si>
  <si>
    <t>в том числе целевые субсидии</t>
  </si>
  <si>
    <t xml:space="preserve">в том числе во исполнение Постановления Счетной палаты Приднестровской Молдавской Республики </t>
  </si>
  <si>
    <t>на выполнение работ по устройству надлежащего гравийно-щебеночного покрытия с устройством водоотводного лотка на автомобильной дороге Рашков - Валя-Адынкэ - Константиновка</t>
  </si>
  <si>
    <t>на выполнение работ по устройству водоотводных лотков на автомобильной дороге Тирасполь - Каменка, км. 149 (спуск Катериновка)</t>
  </si>
  <si>
    <t>в том числе по автомобильным дорогам общего пользования, находящимся в государственной собственности, в том числе:</t>
  </si>
  <si>
    <t>санкционированная кредиторская задолженность по состоянию на 01.01.2024 года, с учетом частичного или полного её погашения за счет переходящих остатков на счетах местных бюджетов по состоянию на 01.01.2024 года</t>
  </si>
  <si>
    <t>Переходящие остатки по состоянию на 01.01.2024 г.</t>
  </si>
  <si>
    <t>4.1</t>
  </si>
  <si>
    <t>4.3</t>
  </si>
  <si>
    <t>Целевые субсидии государственной администрации Григориопольского района и города Григориополя на погашение санкционированной кредиторской задолженности за выполненные работы по устройству цементобетонного покрытия на автомобильной дороге Бутор - Виноградное - Малаешты - Красногорка</t>
  </si>
  <si>
    <t>направляются на частичное погашение кредиторской задолженности по целевым субсидиям, сложившейся по состоянию на 01.01.2024 года по целевым субсидиям</t>
  </si>
  <si>
    <t>4.4</t>
  </si>
  <si>
    <t>4.1.5</t>
  </si>
  <si>
    <t xml:space="preserve">Отчисления от единого таможенного платежа в размере с 1 января по 29 февраля 2024 года - 20,50 процента, с 1 марта по 31 декабря 2024 года – 21,38 процента </t>
  </si>
  <si>
    <t>На покрытие дефицита республиканского бюджета</t>
  </si>
  <si>
    <t>Целевые субсидии</t>
  </si>
  <si>
    <t>".</t>
  </si>
  <si>
    <t>3)</t>
  </si>
  <si>
    <t>2)</t>
  </si>
  <si>
    <t>1)</t>
  </si>
  <si>
    <t>целевые субсидии, в том числе:</t>
  </si>
  <si>
    <t xml:space="preserve">целевые субсидии </t>
  </si>
  <si>
    <t>"О внесении изменений и дополнений</t>
  </si>
  <si>
    <t xml:space="preserve">в Закон Приднестровской Молдавской Республики </t>
  </si>
  <si>
    <r>
      <t>для перечисления</t>
    </r>
    <r>
      <rPr>
        <b/>
        <sz val="12"/>
        <rFont val="Times New Roman"/>
        <family val="1"/>
        <charset val="204"/>
      </rPr>
      <t xml:space="preserve"> 0,589%</t>
    </r>
    <r>
      <rPr>
        <sz val="12"/>
        <rFont val="Times New Roman"/>
        <family val="1"/>
        <charset val="204"/>
      </rPr>
      <t xml:space="preserve"> поступлений Дорожного фонда ПМР (за исключением налога с владельцев транспортных средств) на проведение работ по  обследованию мостовых сооружений и на выполнение проектно-изыскательских работ, связанных с содержанием, ремонтом и развитием (строительством, реконструкцией) автомобильных дорог общего пользования и их составных частей, находящихся в государственной и муниципальной собственности, и экспертизе проектно-сметной документации</t>
    </r>
  </si>
  <si>
    <r>
      <t xml:space="preserve">для перечисления </t>
    </r>
    <r>
      <rPr>
        <b/>
        <sz val="12"/>
        <rFont val="Times New Roman"/>
        <family val="1"/>
        <charset val="204"/>
      </rPr>
      <t>2,32%</t>
    </r>
    <r>
      <rPr>
        <sz val="12"/>
        <rFont val="Times New Roman"/>
        <family val="1"/>
        <charset val="204"/>
      </rPr>
      <t xml:space="preserve"> поступлений Дорожного фонда (за исключением налога с владельцев транспортных средств) на погашение задолженности дорожных предприятий перед ГУП "Дубоссарская ГЭС"</t>
    </r>
  </si>
  <si>
    <t>Приложение № 18</t>
  </si>
  <si>
    <t>Приложение № 8</t>
  </si>
  <si>
    <t>Средства Дорожного фонда, возвращенные в 2024 году на счет местного бюджета как не использованные в рамках договоров, заключенных в 2023 году</t>
  </si>
  <si>
    <t>Целевые субсидии государственной администрации г. Тирасполя и г. Днестровска на выполнение работ в г.Тирасполе по продолжению улицы Юности до объездной дороги, в том числе проектные работы</t>
  </si>
  <si>
    <t>Целевые субсидии государственной администрации г. Днестровска  на погашение санкционированной кредиторской задолженности за выполненные работы по ремонту асфальтобетонного покрытия по ул. Котовского, ведущей к Днестровскому водохранилищу, за минусом переходящих остатков по состоянию на 01.01.2024 года</t>
  </si>
  <si>
    <t>Целевые субсидии государственной администрации г. Бендеры на погашение санкционированной кредиторской задолженности за выполненнные работы по устройству стоянки для большегрузных транспортных средств в районе ТПП Бендеры (Кишинев)</t>
  </si>
  <si>
    <t>Целевые субсидии государственной администрации Дубоссарского района и г. Дубоссары  на погашение санкционированной кредиторской задолженности за выполненные работы по ремонту асфальтобетонного покрытия на автомобильной дороге Тирасполь - Каменка, км 68-73 (выборочно)</t>
  </si>
  <si>
    <t>Целевые субсидии государственной администрации Рыбницкого района и г. Рыбницы  на погашение санкционированной кредиторской задолженности за выполненные работы по завершению работ по  ликвидации аварийной ситуации по автомобильной дороге Тирасполь - Каменка, км 142-143</t>
  </si>
  <si>
    <t>Целевые субсидии государственной администрации Рыбницкого района и г. Рыбницы  на погашение санкционированной кредиторской задолженности за выполненные работы по  ремонту асфальтобетонного покрытия аварийного участка автомобильной дороги  (Рыбница - Броштяны - гр. Украины) Колбасна - Воронково</t>
  </si>
  <si>
    <t>Целевые субсидии государственной администрации Слободзейского района и города Слободзеи  на установку светофоров на перекрестке улиц Тираспольское шоссе и Димитрова-Ленина в с. Парканы, с нанесением разметки и устройством ограждений</t>
  </si>
  <si>
    <t>направляются на частичное погашение кредиторской задолженности, сложившейся по состоянию на 01.01.2024 года по автомобильным дорогам, находящимся в муниципальной собственности</t>
  </si>
  <si>
    <t>направляются на погашение кредиторской задолженности, сложившейся по состоянию на 01.01.2024 года по автомобильным дорогам, находящимся в муниципальной собственности</t>
  </si>
  <si>
    <t xml:space="preserve">направляются на погашение кредиторской задолженности, сложившейся по состоянию на 01.01.2024 года </t>
  </si>
  <si>
    <t xml:space="preserve">в том числе по автомобильным дорогам общего пользования, находящимся в государственной собственности (возврат во исполнение Постановления Счетной палаты Приднестровской Молдавской Республики) </t>
  </si>
  <si>
    <t>направляются на частичное погашение кредиторской задолженности, сложившейся по состоянию на 01.01.2024 года по автомобильным дорогам, находящимся в государственной собственности</t>
  </si>
  <si>
    <t>Увеличение местного бюджета города Бендеры (средства Дорожного фонда Приднестровской Молдавской Республики, возвращенные в 2024 году на счет местного бюджета, как не использованные в рамках договоров, заключенных в 2023 году)</t>
  </si>
  <si>
    <t>1.1</t>
  </si>
  <si>
    <t>1.2</t>
  </si>
  <si>
    <t>2</t>
  </si>
  <si>
    <t>2.1</t>
  </si>
  <si>
    <t>2.2</t>
  </si>
  <si>
    <t>2.3</t>
  </si>
  <si>
    <t>2.4</t>
  </si>
  <si>
    <t>3</t>
  </si>
  <si>
    <t>4</t>
  </si>
  <si>
    <t>4.1.1</t>
  </si>
  <si>
    <t>4.1.2</t>
  </si>
  <si>
    <t>4.1.3</t>
  </si>
  <si>
    <t>4.1.4</t>
  </si>
  <si>
    <t>4.1.6</t>
  </si>
  <si>
    <t>4.1.7</t>
  </si>
  <si>
    <t>4.1.8</t>
  </si>
  <si>
    <t>4.1.9</t>
  </si>
  <si>
    <t>4.2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</si>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</sst>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%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 applyFill="1" applyAlignment="1">
      <alignment vertical="center" wrapText="1"/>
    </xf>
    <xf numFmtId="3" fontId="3" fillId="0" borderId="0" xfId="1" applyNumberFormat="1" applyFont="1" applyAlignment="1">
      <alignment vertical="center" wrapText="1"/>
    </xf>
    <xf numFmtId="165" fontId="2" fillId="0" borderId="0" xfId="1" applyNumberFormat="1" applyFont="1" applyAlignment="1">
      <alignment vertical="center" wrapText="1"/>
    </xf>
    <xf numFmtId="164" fontId="2" fillId="0" borderId="0" xfId="1" applyNumberFormat="1" applyFont="1" applyFill="1" applyAlignment="1">
      <alignment vertical="center" wrapText="1"/>
    </xf>
    <xf numFmtId="165" fontId="2" fillId="0" borderId="0" xfId="1" applyNumberFormat="1" applyFont="1" applyFill="1" applyAlignment="1">
      <alignment vertical="center" wrapText="1"/>
    </xf>
    <xf numFmtId="165" fontId="3" fillId="0" borderId="0" xfId="1" applyNumberFormat="1" applyFont="1" applyFill="1" applyAlignment="1">
      <alignment vertical="center" wrapText="1"/>
    </xf>
    <xf numFmtId="3" fontId="3" fillId="0" borderId="0" xfId="1" applyNumberFormat="1" applyFont="1" applyFill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Font="1" applyAlignment="1">
      <alignment vertical="center" wrapText="1"/>
    </xf>
    <xf numFmtId="3" fontId="2" fillId="0" borderId="0" xfId="1" applyNumberFormat="1" applyFont="1" applyFill="1" applyAlignment="1">
      <alignment vertical="center" wrapText="1"/>
    </xf>
    <xf numFmtId="4" fontId="2" fillId="0" borderId="0" xfId="1" applyNumberFormat="1" applyFont="1" applyFill="1" applyAlignment="1">
      <alignment vertical="center" wrapText="1"/>
    </xf>
    <xf numFmtId="3" fontId="2" fillId="0" borderId="0" xfId="1" applyNumberFormat="1" applyFont="1" applyAlignment="1">
      <alignment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left" vertical="center" wrapText="1"/>
    </xf>
    <xf numFmtId="3" fontId="3" fillId="0" borderId="0" xfId="1" applyNumberFormat="1" applyFont="1" applyBorder="1" applyAlignment="1">
      <alignment vertical="center" wrapText="1"/>
    </xf>
    <xf numFmtId="49" fontId="3" fillId="0" borderId="0" xfId="1" applyNumberFormat="1" applyFont="1" applyFill="1" applyBorder="1" applyAlignment="1">
      <alignment vertical="center" wrapText="1"/>
    </xf>
    <xf numFmtId="0" fontId="5" fillId="0" borderId="0" xfId="1" applyFont="1" applyAlignment="1">
      <alignment vertical="center" wrapText="1"/>
    </xf>
    <xf numFmtId="165" fontId="6" fillId="0" borderId="0" xfId="1" applyNumberFormat="1" applyFont="1" applyFill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7" fillId="0" borderId="0" xfId="1" applyFont="1" applyFill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3" fontId="9" fillId="0" borderId="1" xfId="1" applyNumberFormat="1" applyFont="1" applyFill="1" applyBorder="1" applyAlignment="1">
      <alignment vertical="center" wrapText="1"/>
    </xf>
    <xf numFmtId="3" fontId="7" fillId="0" borderId="1" xfId="1" applyNumberFormat="1" applyFont="1" applyFill="1" applyBorder="1" applyAlignment="1">
      <alignment vertical="center" wrapText="1"/>
    </xf>
    <xf numFmtId="3" fontId="7" fillId="0" borderId="1" xfId="1" applyNumberFormat="1" applyFont="1" applyBorder="1" applyAlignment="1">
      <alignment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right" vertical="center" wrapText="1"/>
    </xf>
    <xf numFmtId="9" fontId="9" fillId="0" borderId="1" xfId="1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10" fontId="7" fillId="0" borderId="1" xfId="1" applyNumberFormat="1" applyFont="1" applyFill="1" applyBorder="1" applyAlignment="1">
      <alignment horizontal="right" vertical="center" wrapText="1"/>
    </xf>
    <xf numFmtId="9" fontId="7" fillId="0" borderId="1" xfId="1" applyNumberFormat="1" applyFont="1" applyFill="1" applyBorder="1" applyAlignment="1">
      <alignment horizontal="right" vertical="center" wrapText="1"/>
    </xf>
    <xf numFmtId="10" fontId="7" fillId="0" borderId="1" xfId="2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vertical="center" wrapText="1"/>
    </xf>
    <xf numFmtId="10" fontId="7" fillId="0" borderId="1" xfId="1" applyNumberFormat="1" applyFont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3" fontId="9" fillId="0" borderId="1" xfId="1" applyNumberFormat="1" applyFont="1" applyBorder="1" applyAlignment="1">
      <alignment vertical="center" wrapText="1"/>
    </xf>
    <xf numFmtId="0" fontId="14" fillId="0" borderId="1" xfId="1" applyFont="1" applyFill="1" applyBorder="1" applyAlignment="1">
      <alignment horizontal="center" vertical="center" textRotation="90" wrapText="1"/>
    </xf>
    <xf numFmtId="0" fontId="7" fillId="0" borderId="0" xfId="1" applyFont="1" applyAlignment="1">
      <alignment horizontal="right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9" fillId="0" borderId="1" xfId="3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2" fontId="14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left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9" fillId="0" borderId="0" xfId="1" applyFont="1" applyAlignment="1">
      <alignment horizontal="center" vertical="center" wrapText="1"/>
    </xf>
    <xf numFmtId="49" fontId="7" fillId="0" borderId="0" xfId="1" applyNumberFormat="1" applyFont="1" applyFill="1" applyAlignment="1">
      <alignment vertical="center" wrapText="1"/>
    </xf>
  </cellXfs>
  <cellStyles count="4">
    <cellStyle name="Обычный" xfId="0" builtinId="0"/>
    <cellStyle name="Обычный 2 2" xfId="1"/>
    <cellStyle name="Обычный 3" xfId="3"/>
    <cellStyle name="Процент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9"/>
  <sheetViews>
    <sheetView tabSelected="1" showWhiteSpace="0" view="pageBreakPreview" topLeftCell="A69" zoomScaleNormal="80" zoomScaleSheetLayoutView="100" workbookViewId="0">
      <selection activeCell="A81" sqref="A81"/>
    </sheetView>
  </sheetViews>
  <sheetFormatPr defaultColWidth="9.109375" defaultRowHeight="13.2" x14ac:dyDescent="0.3"/>
  <cols>
    <col min="1" max="1" width="7" style="2" customWidth="1"/>
    <col min="2" max="2" width="65.109375" style="1" customWidth="1"/>
    <col min="3" max="3" width="11.109375" style="1" bestFit="1" customWidth="1"/>
    <col min="4" max="4" width="8.6640625" style="1" bestFit="1" customWidth="1"/>
    <col min="5" max="5" width="6.21875" style="1" bestFit="1" customWidth="1"/>
    <col min="6" max="6" width="16.109375" style="1" bestFit="1" customWidth="1"/>
    <col min="7" max="7" width="16.6640625" style="1" customWidth="1"/>
    <col min="8" max="8" width="13.6640625" style="1" bestFit="1" customWidth="1"/>
    <col min="9" max="9" width="12.109375" style="1" bestFit="1" customWidth="1"/>
    <col min="10" max="10" width="20.88671875" style="1" customWidth="1"/>
    <col min="11" max="11" width="10" style="1" bestFit="1" customWidth="1"/>
    <col min="12" max="12" width="11.109375" style="1" bestFit="1" customWidth="1"/>
    <col min="13" max="13" width="12.5546875" style="1" customWidth="1"/>
    <col min="14" max="14" width="14.33203125" style="1" customWidth="1"/>
    <col min="15" max="15" width="16.5546875" style="1" customWidth="1"/>
    <col min="16" max="16" width="14" style="1" hidden="1" customWidth="1"/>
    <col min="17" max="17" width="22.6640625" style="1" hidden="1" customWidth="1"/>
    <col min="18" max="19" width="13.5546875" style="1" customWidth="1"/>
    <col min="20" max="20" width="24.88671875" style="1" customWidth="1"/>
    <col min="21" max="22" width="16" style="1" customWidth="1"/>
    <col min="23" max="23" width="11.33203125" style="1" customWidth="1"/>
    <col min="24" max="25" width="16.44140625" style="1" customWidth="1"/>
    <col min="26" max="26" width="17.6640625" style="1" customWidth="1"/>
    <col min="27" max="27" width="15" style="1" customWidth="1"/>
    <col min="28" max="29" width="9.109375" style="1" customWidth="1"/>
    <col min="30" max="16384" width="9.109375" style="1"/>
  </cols>
  <sheetData>
    <row r="1" spans="1:33" ht="13.2" customHeight="1" x14ac:dyDescent="0.3">
      <c r="A1" s="64" t="s">
        <v>79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33" ht="13.2" customHeight="1" x14ac:dyDescent="0.3">
      <c r="A2" s="64" t="s">
        <v>45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33" ht="13.2" customHeight="1" x14ac:dyDescent="0.3">
      <c r="A3" s="20"/>
      <c r="B3" s="20"/>
      <c r="C3" s="20"/>
      <c r="D3" s="20"/>
      <c r="E3" s="20"/>
      <c r="F3" s="20"/>
      <c r="G3" s="20"/>
      <c r="H3" s="20"/>
      <c r="I3" s="20"/>
      <c r="J3" s="20"/>
      <c r="K3" s="64" t="s">
        <v>75</v>
      </c>
      <c r="L3" s="64"/>
      <c r="M3" s="64"/>
      <c r="N3" s="64"/>
    </row>
    <row r="4" spans="1:33" ht="14.4" customHeight="1" x14ac:dyDescent="0.3">
      <c r="A4" s="21"/>
      <c r="B4" s="20"/>
      <c r="C4" s="20"/>
      <c r="D4" s="20"/>
      <c r="E4" s="20"/>
      <c r="F4" s="20"/>
      <c r="G4" s="20"/>
      <c r="H4" s="20"/>
      <c r="I4" s="20"/>
      <c r="J4" s="64" t="s">
        <v>76</v>
      </c>
      <c r="K4" s="64"/>
      <c r="L4" s="64"/>
      <c r="M4" s="64"/>
      <c r="N4" s="64"/>
    </row>
    <row r="5" spans="1:33" ht="15.6" x14ac:dyDescent="0.3">
      <c r="A5" s="64" t="s">
        <v>38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33" ht="15.6" x14ac:dyDescent="0.3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33" s="18" customFormat="1" ht="15.6" x14ac:dyDescent="0.3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65" t="s">
        <v>80</v>
      </c>
      <c r="N7" s="65"/>
    </row>
    <row r="8" spans="1:33" s="18" customFormat="1" ht="15.6" x14ac:dyDescent="0.3">
      <c r="A8" s="64" t="s">
        <v>45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</row>
    <row r="9" spans="1:33" s="18" customFormat="1" ht="15.6" x14ac:dyDescent="0.3">
      <c r="A9" s="64" t="s">
        <v>38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</row>
    <row r="10" spans="1:33" ht="15.6" x14ac:dyDescent="0.3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33" ht="15.6" x14ac:dyDescent="0.3">
      <c r="A11" s="66" t="s">
        <v>37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33" ht="15.6" x14ac:dyDescent="0.3">
      <c r="A12" s="67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 t="s">
        <v>32</v>
      </c>
    </row>
    <row r="13" spans="1:33" ht="15.6" x14ac:dyDescent="0.3">
      <c r="A13" s="46">
        <v>1</v>
      </c>
      <c r="B13" s="49" t="s">
        <v>59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25">
        <f>N14+N15</f>
        <v>10381878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6.5" customHeight="1" x14ac:dyDescent="0.3">
      <c r="A14" s="28" t="s">
        <v>95</v>
      </c>
      <c r="B14" s="51" t="s">
        <v>48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26">
        <v>2685607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15.6" x14ac:dyDescent="0.3">
      <c r="A15" s="28" t="s">
        <v>96</v>
      </c>
      <c r="B15" s="51" t="s">
        <v>49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26">
        <v>7696271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s="10" customFormat="1" ht="15.6" x14ac:dyDescent="0.3">
      <c r="A16" s="46" t="s">
        <v>97</v>
      </c>
      <c r="B16" s="49" t="s">
        <v>0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25">
        <f>SUM(N17:N20)</f>
        <v>295254576</v>
      </c>
      <c r="O16" s="7"/>
      <c r="P16" s="8"/>
      <c r="Q16" s="9"/>
      <c r="R16" s="8"/>
      <c r="S16" s="8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</row>
    <row r="17" spans="1:33" ht="15.6" x14ac:dyDescent="0.3">
      <c r="A17" s="28" t="s">
        <v>98</v>
      </c>
      <c r="B17" s="51" t="s">
        <v>1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27">
        <v>13283652</v>
      </c>
      <c r="O17" s="11"/>
      <c r="P17" s="2"/>
      <c r="Q17" s="2"/>
      <c r="R17" s="11"/>
      <c r="S17" s="11"/>
      <c r="T17" s="7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15.6" x14ac:dyDescent="0.3">
      <c r="A18" s="28" t="s">
        <v>99</v>
      </c>
      <c r="B18" s="51" t="s">
        <v>2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27">
        <v>84701862</v>
      </c>
      <c r="O18" s="11"/>
      <c r="P18" s="2"/>
      <c r="Q18" s="2"/>
      <c r="R18" s="11"/>
      <c r="S18" s="11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5.6" x14ac:dyDescent="0.3">
      <c r="A19" s="28" t="s">
        <v>100</v>
      </c>
      <c r="B19" s="51" t="s">
        <v>66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27">
        <v>196841280</v>
      </c>
      <c r="O19" s="11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33" ht="15.6" x14ac:dyDescent="0.3">
      <c r="A20" s="28" t="s">
        <v>101</v>
      </c>
      <c r="B20" s="51" t="s">
        <v>40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27">
        <v>427782</v>
      </c>
      <c r="O20" s="11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33" ht="15.6" x14ac:dyDescent="0.3">
      <c r="A21" s="46" t="s">
        <v>102</v>
      </c>
      <c r="B21" s="49" t="s">
        <v>81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25">
        <v>263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33" s="10" customFormat="1" ht="15.6" x14ac:dyDescent="0.3">
      <c r="A22" s="46" t="s">
        <v>103</v>
      </c>
      <c r="B22" s="49" t="s">
        <v>3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25">
        <f>N23+N45+N75+N76+N77+N79+N78</f>
        <v>269636717</v>
      </c>
      <c r="O22" s="7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33" s="10" customFormat="1" ht="15.6" x14ac:dyDescent="0.3">
      <c r="A23" s="28" t="s">
        <v>60</v>
      </c>
      <c r="B23" s="49" t="s">
        <v>4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25">
        <f>N28+N37+N38+N39+N40+N41+N42+N43+N44</f>
        <v>227615751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33" ht="99.6" customHeight="1" x14ac:dyDescent="0.3">
      <c r="A24" s="58" t="s">
        <v>5</v>
      </c>
      <c r="B24" s="58" t="s">
        <v>6</v>
      </c>
      <c r="C24" s="58" t="s">
        <v>7</v>
      </c>
      <c r="D24" s="58"/>
      <c r="E24" s="58"/>
      <c r="F24" s="56" t="s">
        <v>8</v>
      </c>
      <c r="G24" s="58" t="s">
        <v>9</v>
      </c>
      <c r="H24" s="60"/>
      <c r="I24" s="60"/>
      <c r="J24" s="60"/>
      <c r="K24" s="60"/>
      <c r="L24" s="58" t="s">
        <v>10</v>
      </c>
      <c r="M24" s="58"/>
      <c r="N24" s="56" t="s">
        <v>44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33" ht="59.25" customHeight="1" x14ac:dyDescent="0.3">
      <c r="A25" s="58"/>
      <c r="B25" s="58"/>
      <c r="C25" s="56" t="s">
        <v>11</v>
      </c>
      <c r="D25" s="56" t="s">
        <v>12</v>
      </c>
      <c r="E25" s="56" t="s">
        <v>47</v>
      </c>
      <c r="F25" s="56"/>
      <c r="G25" s="56" t="s">
        <v>43</v>
      </c>
      <c r="H25" s="59" t="s">
        <v>13</v>
      </c>
      <c r="I25" s="60"/>
      <c r="J25" s="60"/>
      <c r="K25" s="60"/>
      <c r="L25" s="56" t="s">
        <v>14</v>
      </c>
      <c r="M25" s="56" t="s">
        <v>15</v>
      </c>
      <c r="N25" s="56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33" ht="13.8" x14ac:dyDescent="0.3">
      <c r="A26" s="58"/>
      <c r="B26" s="58"/>
      <c r="C26" s="56"/>
      <c r="D26" s="56"/>
      <c r="E26" s="56"/>
      <c r="F26" s="56"/>
      <c r="G26" s="61"/>
      <c r="H26" s="56" t="s">
        <v>16</v>
      </c>
      <c r="I26" s="58" t="s">
        <v>17</v>
      </c>
      <c r="J26" s="58"/>
      <c r="K26" s="58"/>
      <c r="L26" s="56"/>
      <c r="M26" s="56"/>
      <c r="N26" s="56"/>
      <c r="O26" s="11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33" ht="143.4" customHeight="1" x14ac:dyDescent="0.3">
      <c r="A27" s="58"/>
      <c r="B27" s="58"/>
      <c r="C27" s="56"/>
      <c r="D27" s="56"/>
      <c r="E27" s="56"/>
      <c r="F27" s="56"/>
      <c r="G27" s="61"/>
      <c r="H27" s="56"/>
      <c r="I27" s="44" t="s">
        <v>42</v>
      </c>
      <c r="J27" s="44" t="s">
        <v>58</v>
      </c>
      <c r="K27" s="44" t="s">
        <v>41</v>
      </c>
      <c r="L27" s="56"/>
      <c r="M27" s="56"/>
      <c r="N27" s="56"/>
      <c r="O27" s="11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33" ht="35.4" customHeight="1" x14ac:dyDescent="0.3">
      <c r="A28" s="28" t="s">
        <v>104</v>
      </c>
      <c r="B28" s="29" t="s">
        <v>31</v>
      </c>
      <c r="C28" s="30"/>
      <c r="D28" s="30"/>
      <c r="E28" s="30"/>
      <c r="F28" s="31">
        <f>SUM(F29:F36)</f>
        <v>1</v>
      </c>
      <c r="G28" s="32">
        <f>SUM(G31:G36)</f>
        <v>92780369</v>
      </c>
      <c r="H28" s="32">
        <f>H29+H30+H31+H32+H33+H34+H35+H36</f>
        <v>131527351</v>
      </c>
      <c r="I28" s="32">
        <f>SUM(I29:I36)</f>
        <v>124307823</v>
      </c>
      <c r="J28" s="32">
        <f>SUM(J29:J36)</f>
        <v>2219528</v>
      </c>
      <c r="K28" s="32">
        <f t="shared" ref="K28:L28" si="0">SUM(K29:K36)</f>
        <v>5000000</v>
      </c>
      <c r="L28" s="32">
        <f t="shared" si="0"/>
        <v>13283652</v>
      </c>
      <c r="M28" s="32">
        <f>SUM(M29:M36)</f>
        <v>211024068</v>
      </c>
      <c r="N28" s="33">
        <f>SUM(N29:N36)</f>
        <v>224307720</v>
      </c>
      <c r="O28" s="11"/>
      <c r="P28" s="2"/>
      <c r="Q28" s="2"/>
      <c r="R28" s="2"/>
      <c r="S28" s="47"/>
      <c r="T28" s="48"/>
      <c r="U28" s="2"/>
      <c r="V28" s="2"/>
      <c r="W28" s="2"/>
      <c r="X28" s="2"/>
      <c r="Y28" s="2"/>
    </row>
    <row r="29" spans="1:33" ht="15.6" x14ac:dyDescent="0.3">
      <c r="A29" s="28" t="s">
        <v>23</v>
      </c>
      <c r="B29" s="35" t="s">
        <v>18</v>
      </c>
      <c r="C29" s="36"/>
      <c r="D29" s="37">
        <v>1</v>
      </c>
      <c r="E29" s="37">
        <v>1</v>
      </c>
      <c r="F29" s="38">
        <v>0.15690000000000001</v>
      </c>
      <c r="G29" s="39"/>
      <c r="H29" s="27">
        <v>38788335</v>
      </c>
      <c r="I29" s="39">
        <f>H29-K29-J29</f>
        <v>36660488</v>
      </c>
      <c r="J29" s="39">
        <f>1177176-N50</f>
        <v>493569</v>
      </c>
      <c r="K29" s="39">
        <v>1634278</v>
      </c>
      <c r="L29" s="39">
        <v>5678659</v>
      </c>
      <c r="M29" s="27">
        <v>33109676</v>
      </c>
      <c r="N29" s="40">
        <f>M29+L29</f>
        <v>38788335</v>
      </c>
      <c r="O29" s="2"/>
      <c r="P29" s="2"/>
      <c r="Q29" s="2"/>
      <c r="R29" s="12"/>
      <c r="S29" s="11"/>
      <c r="T29" s="2"/>
      <c r="U29" s="2"/>
      <c r="V29" s="2"/>
      <c r="W29" s="2"/>
      <c r="X29" s="2"/>
      <c r="Y29" s="2"/>
    </row>
    <row r="30" spans="1:33" ht="15.6" x14ac:dyDescent="0.3">
      <c r="A30" s="28" t="s">
        <v>24</v>
      </c>
      <c r="B30" s="35" t="s">
        <v>19</v>
      </c>
      <c r="C30" s="36"/>
      <c r="D30" s="37">
        <v>1</v>
      </c>
      <c r="E30" s="37">
        <v>1</v>
      </c>
      <c r="F30" s="38">
        <v>4.7000000000000002E-3</v>
      </c>
      <c r="G30" s="39"/>
      <c r="H30" s="27">
        <v>1388129</v>
      </c>
      <c r="I30" s="39">
        <f t="shared" ref="I30:I36" si="1">H30-K30-J30</f>
        <v>1388129</v>
      </c>
      <c r="J30" s="39">
        <v>0</v>
      </c>
      <c r="K30" s="39"/>
      <c r="L30" s="39">
        <v>396316</v>
      </c>
      <c r="M30" s="27">
        <v>991813</v>
      </c>
      <c r="N30" s="40">
        <f>M30+L30</f>
        <v>1388129</v>
      </c>
      <c r="O30" s="2"/>
      <c r="P30" s="2"/>
      <c r="Q30" s="2"/>
      <c r="R30" s="12"/>
      <c r="S30" s="11"/>
      <c r="T30" s="2"/>
      <c r="U30" s="2"/>
      <c r="V30" s="2"/>
      <c r="W30" s="2"/>
      <c r="X30" s="2"/>
      <c r="Y30" s="2"/>
    </row>
    <row r="31" spans="1:33" ht="15.6" x14ac:dyDescent="0.3">
      <c r="A31" s="28" t="s">
        <v>25</v>
      </c>
      <c r="B31" s="35" t="s">
        <v>20</v>
      </c>
      <c r="C31" s="41">
        <v>0.1804</v>
      </c>
      <c r="D31" s="36">
        <f>E31-C31</f>
        <v>0.8196</v>
      </c>
      <c r="E31" s="37">
        <v>1</v>
      </c>
      <c r="F31" s="38">
        <v>0.11</v>
      </c>
      <c r="G31" s="40">
        <f>N31-H31</f>
        <v>4541765</v>
      </c>
      <c r="H31" s="27">
        <v>20634314</v>
      </c>
      <c r="I31" s="39">
        <f t="shared" si="1"/>
        <v>19734314</v>
      </c>
      <c r="J31" s="39">
        <v>0</v>
      </c>
      <c r="K31" s="39">
        <v>900000</v>
      </c>
      <c r="L31" s="39">
        <v>1963431</v>
      </c>
      <c r="M31" s="27">
        <v>23212648</v>
      </c>
      <c r="N31" s="40">
        <f t="shared" ref="N31:N36" si="2">M31+L31</f>
        <v>25176079</v>
      </c>
      <c r="O31" s="2"/>
      <c r="P31" s="2"/>
      <c r="Q31" s="2"/>
      <c r="R31" s="12"/>
      <c r="S31" s="11"/>
      <c r="T31" s="2"/>
      <c r="U31" s="2"/>
      <c r="V31" s="2"/>
      <c r="W31" s="2"/>
      <c r="X31" s="2"/>
      <c r="Y31" s="2"/>
    </row>
    <row r="32" spans="1:33" ht="15.6" x14ac:dyDescent="0.3">
      <c r="A32" s="28" t="s">
        <v>26</v>
      </c>
      <c r="B32" s="35" t="s">
        <v>21</v>
      </c>
      <c r="C32" s="36">
        <v>0.49249999999999999</v>
      </c>
      <c r="D32" s="36">
        <f>E32-C32</f>
        <v>0.50750000000000006</v>
      </c>
      <c r="E32" s="37">
        <v>1</v>
      </c>
      <c r="F32" s="38">
        <v>0.1174</v>
      </c>
      <c r="G32" s="40">
        <f>N32-H32</f>
        <v>12542867</v>
      </c>
      <c r="H32" s="27">
        <v>12924884</v>
      </c>
      <c r="I32" s="39">
        <f t="shared" si="1"/>
        <v>11772500</v>
      </c>
      <c r="J32" s="39">
        <f>662297-309913</f>
        <v>352384</v>
      </c>
      <c r="K32" s="39">
        <v>800000</v>
      </c>
      <c r="L32" s="39">
        <v>693525</v>
      </c>
      <c r="M32" s="27">
        <v>24774226</v>
      </c>
      <c r="N32" s="40">
        <f>M32+L32</f>
        <v>25467751</v>
      </c>
      <c r="O32" s="2"/>
      <c r="P32" s="2"/>
      <c r="Q32" s="2"/>
      <c r="R32" s="12"/>
      <c r="S32" s="11"/>
      <c r="T32" s="2"/>
      <c r="U32" s="2"/>
      <c r="V32" s="2"/>
      <c r="W32" s="2"/>
      <c r="X32" s="2"/>
      <c r="Y32" s="2"/>
    </row>
    <row r="33" spans="1:25" ht="15.6" x14ac:dyDescent="0.3">
      <c r="A33" s="28" t="s">
        <v>27</v>
      </c>
      <c r="B33" s="42" t="s">
        <v>33</v>
      </c>
      <c r="C33" s="36">
        <v>0.53359999999999996</v>
      </c>
      <c r="D33" s="36">
        <f t="shared" ref="D33:D36" si="3">E33-C33</f>
        <v>0.46640000000000004</v>
      </c>
      <c r="E33" s="37">
        <v>1</v>
      </c>
      <c r="F33" s="38">
        <v>0.12839999999999999</v>
      </c>
      <c r="G33" s="40">
        <f t="shared" ref="G33:G36" si="4">N33-H33</f>
        <v>14827191</v>
      </c>
      <c r="H33" s="27">
        <v>12959899</v>
      </c>
      <c r="I33" s="39">
        <f t="shared" si="1"/>
        <v>12793492</v>
      </c>
      <c r="J33" s="39">
        <v>0</v>
      </c>
      <c r="K33" s="39">
        <v>166407</v>
      </c>
      <c r="L33" s="39">
        <v>691600</v>
      </c>
      <c r="M33" s="27">
        <v>27095490</v>
      </c>
      <c r="N33" s="40">
        <f t="shared" si="2"/>
        <v>27787090</v>
      </c>
      <c r="O33" s="2"/>
      <c r="P33" s="2"/>
      <c r="Q33" s="2"/>
      <c r="R33" s="12"/>
      <c r="S33" s="11"/>
      <c r="T33" s="2"/>
      <c r="U33" s="2"/>
      <c r="V33" s="2"/>
      <c r="W33" s="2"/>
      <c r="X33" s="2"/>
      <c r="Y33" s="2"/>
    </row>
    <row r="34" spans="1:25" ht="15.6" x14ac:dyDescent="0.3">
      <c r="A34" s="28" t="s">
        <v>28</v>
      </c>
      <c r="B34" s="42" t="s">
        <v>34</v>
      </c>
      <c r="C34" s="36">
        <v>0.61170000000000002</v>
      </c>
      <c r="D34" s="36">
        <f t="shared" si="3"/>
        <v>0.38829999999999998</v>
      </c>
      <c r="E34" s="37">
        <v>1</v>
      </c>
      <c r="F34" s="38">
        <v>0.1012</v>
      </c>
      <c r="G34" s="40">
        <f t="shared" si="4"/>
        <v>13303649</v>
      </c>
      <c r="H34" s="27">
        <v>8445001</v>
      </c>
      <c r="I34" s="39">
        <f t="shared" si="1"/>
        <v>8445001</v>
      </c>
      <c r="J34" s="39">
        <v>0</v>
      </c>
      <c r="K34" s="39">
        <v>0</v>
      </c>
      <c r="L34" s="39">
        <v>393014</v>
      </c>
      <c r="M34" s="27">
        <v>21355636</v>
      </c>
      <c r="N34" s="40">
        <f t="shared" si="2"/>
        <v>21748650</v>
      </c>
      <c r="O34" s="2"/>
      <c r="P34" s="2"/>
      <c r="Q34" s="2"/>
      <c r="R34" s="12"/>
      <c r="S34" s="11"/>
      <c r="T34" s="2"/>
      <c r="U34" s="2"/>
      <c r="V34" s="2"/>
      <c r="W34" s="2"/>
      <c r="X34" s="2"/>
      <c r="Y34" s="2"/>
    </row>
    <row r="35" spans="1:25" ht="15.6" x14ac:dyDescent="0.3">
      <c r="A35" s="28" t="s">
        <v>29</v>
      </c>
      <c r="B35" s="42" t="s">
        <v>35</v>
      </c>
      <c r="C35" s="36">
        <v>0.52629999999999999</v>
      </c>
      <c r="D35" s="36">
        <f t="shared" si="3"/>
        <v>0.47370000000000001</v>
      </c>
      <c r="E35" s="37">
        <v>1</v>
      </c>
      <c r="F35" s="38">
        <v>0.17710000000000001</v>
      </c>
      <c r="G35" s="40">
        <f t="shared" si="4"/>
        <v>20800253</v>
      </c>
      <c r="H35" s="27">
        <v>18721413</v>
      </c>
      <c r="I35" s="39">
        <f t="shared" si="1"/>
        <v>17922098</v>
      </c>
      <c r="J35" s="39">
        <v>0</v>
      </c>
      <c r="K35" s="39">
        <v>799315</v>
      </c>
      <c r="L35" s="39">
        <v>2149304</v>
      </c>
      <c r="M35" s="27">
        <v>37372362</v>
      </c>
      <c r="N35" s="40">
        <f>M35+L35</f>
        <v>39521666</v>
      </c>
      <c r="O35" s="2"/>
      <c r="P35" s="2"/>
      <c r="Q35" s="2"/>
      <c r="R35" s="12"/>
      <c r="S35" s="11"/>
      <c r="T35" s="2"/>
      <c r="U35" s="2"/>
      <c r="V35" s="2"/>
      <c r="W35" s="2"/>
      <c r="X35" s="2"/>
      <c r="Y35" s="2"/>
    </row>
    <row r="36" spans="1:25" ht="15.6" x14ac:dyDescent="0.3">
      <c r="A36" s="28" t="s">
        <v>30</v>
      </c>
      <c r="B36" s="42" t="s">
        <v>36</v>
      </c>
      <c r="C36" s="36">
        <v>0.60240000000000005</v>
      </c>
      <c r="D36" s="36">
        <f t="shared" si="3"/>
        <v>0.39759999999999995</v>
      </c>
      <c r="E36" s="37">
        <v>1</v>
      </c>
      <c r="F36" s="38">
        <v>0.20430000000000001</v>
      </c>
      <c r="G36" s="40">
        <f t="shared" si="4"/>
        <v>26764644</v>
      </c>
      <c r="H36" s="27">
        <v>17665376</v>
      </c>
      <c r="I36" s="39">
        <f t="shared" si="1"/>
        <v>15591801</v>
      </c>
      <c r="J36" s="39">
        <v>1373575</v>
      </c>
      <c r="K36" s="39">
        <v>700000</v>
      </c>
      <c r="L36" s="39">
        <v>1317803</v>
      </c>
      <c r="M36" s="27">
        <v>43112217</v>
      </c>
      <c r="N36" s="40">
        <f t="shared" si="2"/>
        <v>44430020</v>
      </c>
      <c r="O36" s="2"/>
      <c r="P36" s="2"/>
      <c r="Q36" s="2"/>
      <c r="R36" s="12"/>
      <c r="S36" s="11"/>
      <c r="T36" s="2"/>
      <c r="U36" s="2"/>
      <c r="V36" s="2"/>
      <c r="W36" s="2"/>
      <c r="X36" s="2"/>
      <c r="Y36" s="2"/>
    </row>
    <row r="37" spans="1:25" ht="19.2" customHeight="1" x14ac:dyDescent="0.3">
      <c r="A37" s="28" t="s">
        <v>105</v>
      </c>
      <c r="B37" s="51" t="s">
        <v>82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40">
        <v>1500000</v>
      </c>
      <c r="O37" s="2"/>
      <c r="P37" s="2"/>
      <c r="Q37" s="2"/>
      <c r="R37" s="12"/>
      <c r="S37" s="11"/>
      <c r="T37" s="2"/>
      <c r="U37" s="2"/>
      <c r="V37" s="2"/>
      <c r="W37" s="2"/>
      <c r="X37" s="2"/>
      <c r="Y37" s="2"/>
    </row>
    <row r="38" spans="1:25" ht="31.5" customHeight="1" x14ac:dyDescent="0.3">
      <c r="A38" s="28" t="s">
        <v>106</v>
      </c>
      <c r="B38" s="51" t="s">
        <v>83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40">
        <f>67575-20938</f>
        <v>46637</v>
      </c>
      <c r="O38" s="2"/>
      <c r="P38" s="2"/>
      <c r="Q38" s="2"/>
      <c r="R38" s="12"/>
      <c r="S38" s="2"/>
      <c r="T38" s="2"/>
      <c r="U38" s="2"/>
      <c r="V38" s="2"/>
      <c r="W38" s="2"/>
      <c r="X38" s="2"/>
      <c r="Y38" s="2"/>
    </row>
    <row r="39" spans="1:25" ht="31.5" customHeight="1" x14ac:dyDescent="0.3">
      <c r="A39" s="28" t="s">
        <v>107</v>
      </c>
      <c r="B39" s="51" t="s">
        <v>84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40">
        <v>683614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31.5" customHeight="1" x14ac:dyDescent="0.3">
      <c r="A40" s="28" t="s">
        <v>65</v>
      </c>
      <c r="B40" s="51" t="s">
        <v>62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40">
        <v>309913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31.5" customHeight="1" x14ac:dyDescent="0.3">
      <c r="A41" s="28" t="s">
        <v>108</v>
      </c>
      <c r="B41" s="51" t="s">
        <v>85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40">
        <v>76123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31.5" customHeight="1" x14ac:dyDescent="0.3">
      <c r="A42" s="28" t="s">
        <v>109</v>
      </c>
      <c r="B42" s="51" t="s">
        <v>86</v>
      </c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40">
        <v>38435</v>
      </c>
      <c r="O42" s="11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32.4" customHeight="1" x14ac:dyDescent="0.3">
      <c r="A43" s="28" t="s">
        <v>110</v>
      </c>
      <c r="B43" s="51" t="s">
        <v>87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40">
        <v>162349</v>
      </c>
      <c r="O43" s="11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30" customHeight="1" x14ac:dyDescent="0.3">
      <c r="A44" s="28" t="s">
        <v>111</v>
      </c>
      <c r="B44" s="51" t="s">
        <v>88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40">
        <v>490960</v>
      </c>
      <c r="O44" s="11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 x14ac:dyDescent="0.3">
      <c r="A45" s="46" t="s">
        <v>112</v>
      </c>
      <c r="B45" s="49" t="s">
        <v>50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25">
        <f>N48+N51+N54+N56+N58+N61+N68+N71</f>
        <v>7696271</v>
      </c>
      <c r="O45" s="11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 x14ac:dyDescent="0.3">
      <c r="A46" s="28"/>
      <c r="B46" s="51" t="s">
        <v>51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26">
        <f>N57+N60+N63+N69+N72</f>
        <v>457779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 x14ac:dyDescent="0.3">
      <c r="A47" s="28"/>
      <c r="B47" s="51" t="s">
        <v>68</v>
      </c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26">
        <f>N49+N52+N65+N74</f>
        <v>4613035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6" x14ac:dyDescent="0.3">
      <c r="A48" s="46" t="s">
        <v>23</v>
      </c>
      <c r="B48" s="49" t="s">
        <v>52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25">
        <v>683607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6" x14ac:dyDescent="0.3">
      <c r="A49" s="28" t="s">
        <v>72</v>
      </c>
      <c r="B49" s="51" t="s">
        <v>53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26">
        <v>12339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6" x14ac:dyDescent="0.3">
      <c r="A50" s="28" t="s">
        <v>71</v>
      </c>
      <c r="B50" s="51" t="s">
        <v>89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25">
        <v>683607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6" x14ac:dyDescent="0.3">
      <c r="A51" s="46" t="s">
        <v>24</v>
      </c>
      <c r="B51" s="49" t="s">
        <v>19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25">
        <v>212130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6" x14ac:dyDescent="0.3">
      <c r="A52" s="28" t="s">
        <v>72</v>
      </c>
      <c r="B52" s="51" t="s">
        <v>53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26">
        <v>20938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6" x14ac:dyDescent="0.3">
      <c r="A53" s="28" t="s">
        <v>71</v>
      </c>
      <c r="B53" s="51" t="s">
        <v>63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25">
        <v>20938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6" x14ac:dyDescent="0.3">
      <c r="A54" s="46" t="s">
        <v>25</v>
      </c>
      <c r="B54" s="49" t="s">
        <v>20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25">
        <v>205803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6" x14ac:dyDescent="0.3">
      <c r="A55" s="28" t="s">
        <v>72</v>
      </c>
      <c r="B55" s="51" t="s">
        <v>54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26">
        <v>179818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6" x14ac:dyDescent="0.3">
      <c r="A56" s="46" t="s">
        <v>26</v>
      </c>
      <c r="B56" s="49" t="s">
        <v>21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25">
        <v>0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 x14ac:dyDescent="0.3">
      <c r="A57" s="28" t="s">
        <v>72</v>
      </c>
      <c r="B57" s="51" t="s">
        <v>51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26">
        <v>0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6" x14ac:dyDescent="0.3">
      <c r="A58" s="46" t="s">
        <v>27</v>
      </c>
      <c r="B58" s="49" t="s">
        <v>33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25">
        <v>165044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6" x14ac:dyDescent="0.3">
      <c r="A59" s="28" t="s">
        <v>72</v>
      </c>
      <c r="B59" s="51" t="s">
        <v>90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25">
        <v>19888</v>
      </c>
      <c r="O59" s="11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 x14ac:dyDescent="0.3">
      <c r="A60" s="28" t="s">
        <v>71</v>
      </c>
      <c r="B60" s="51" t="s">
        <v>51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26">
        <v>0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6" x14ac:dyDescent="0.3">
      <c r="A61" s="46" t="s">
        <v>28</v>
      </c>
      <c r="B61" s="49" t="s">
        <v>34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25">
        <v>6071313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6" x14ac:dyDescent="0.3">
      <c r="A62" s="28" t="s">
        <v>72</v>
      </c>
      <c r="B62" s="51" t="s">
        <v>90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25">
        <v>106051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 x14ac:dyDescent="0.3">
      <c r="A63" s="28" t="s">
        <v>71</v>
      </c>
      <c r="B63" s="51" t="s">
        <v>57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26">
        <v>397210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 x14ac:dyDescent="0.3">
      <c r="A64" s="28" t="s">
        <v>23</v>
      </c>
      <c r="B64" s="51" t="s">
        <v>91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25">
        <v>77850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 x14ac:dyDescent="0.3">
      <c r="A65" s="28" t="s">
        <v>70</v>
      </c>
      <c r="B65" s="51" t="s">
        <v>73</v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26">
        <v>4427874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 x14ac:dyDescent="0.3">
      <c r="A66" s="28" t="s">
        <v>23</v>
      </c>
      <c r="B66" s="51" t="s">
        <v>55</v>
      </c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26">
        <v>3439958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 x14ac:dyDescent="0.3">
      <c r="A67" s="28" t="s">
        <v>24</v>
      </c>
      <c r="B67" s="51" t="s">
        <v>56</v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26">
        <f>4427874-N66</f>
        <v>987916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6" x14ac:dyDescent="0.3">
      <c r="A68" s="46" t="s">
        <v>29</v>
      </c>
      <c r="B68" s="49" t="s">
        <v>35</v>
      </c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25">
        <v>194109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 x14ac:dyDescent="0.3">
      <c r="A69" s="28" t="s">
        <v>72</v>
      </c>
      <c r="B69" s="51" t="s">
        <v>92</v>
      </c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26">
        <v>60509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 x14ac:dyDescent="0.3">
      <c r="A70" s="28" t="s">
        <v>71</v>
      </c>
      <c r="B70" s="51" t="s">
        <v>93</v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25">
        <v>60509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6" x14ac:dyDescent="0.3">
      <c r="A71" s="46" t="s">
        <v>30</v>
      </c>
      <c r="B71" s="49" t="s">
        <v>36</v>
      </c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25">
        <v>164265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6.5" customHeight="1" x14ac:dyDescent="0.3">
      <c r="A72" s="34"/>
      <c r="B72" s="51" t="s">
        <v>51</v>
      </c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26">
        <v>60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6.5" customHeight="1" x14ac:dyDescent="0.3">
      <c r="A73" s="34"/>
      <c r="B73" s="51" t="s">
        <v>93</v>
      </c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25">
        <v>60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6" x14ac:dyDescent="0.3">
      <c r="A74" s="34"/>
      <c r="B74" s="51" t="s">
        <v>74</v>
      </c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40">
        <v>151884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37.200000000000003" customHeight="1" x14ac:dyDescent="0.3">
      <c r="A75" s="46" t="s">
        <v>61</v>
      </c>
      <c r="B75" s="49" t="s">
        <v>94</v>
      </c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33">
        <v>263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66" customHeight="1" x14ac:dyDescent="0.3">
      <c r="A76" s="63" t="s">
        <v>64</v>
      </c>
      <c r="B76" s="49" t="s">
        <v>22</v>
      </c>
      <c r="C76" s="51" t="s">
        <v>77</v>
      </c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26">
        <f>1509400+150000</f>
        <v>1659400</v>
      </c>
      <c r="O76" s="11"/>
      <c r="P76" s="5"/>
      <c r="Q76" s="11"/>
      <c r="R76" s="2"/>
      <c r="S76" s="2"/>
      <c r="T76" s="2"/>
      <c r="U76" s="2"/>
      <c r="V76" s="2"/>
      <c r="W76" s="2"/>
      <c r="X76" s="2"/>
      <c r="Y76" s="2"/>
    </row>
    <row r="77" spans="1:25" ht="36" customHeight="1" x14ac:dyDescent="0.3">
      <c r="A77" s="63"/>
      <c r="B77" s="49"/>
      <c r="C77" s="51" t="s">
        <v>78</v>
      </c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26">
        <v>6540732</v>
      </c>
      <c r="O77" s="2"/>
      <c r="P77" s="5"/>
      <c r="Q77" s="2"/>
      <c r="R77" s="2"/>
      <c r="S77" s="2"/>
      <c r="T77" s="2"/>
      <c r="U77" s="2"/>
      <c r="V77" s="2"/>
      <c r="W77" s="2"/>
      <c r="X77" s="2"/>
      <c r="Y77" s="2"/>
    </row>
    <row r="78" spans="1:25" ht="42.6" customHeight="1" x14ac:dyDescent="0.3">
      <c r="A78" s="63"/>
      <c r="B78" s="49"/>
      <c r="C78" s="51" t="s">
        <v>46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26">
        <f>15860250+1264050</f>
        <v>17124300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29.4" customHeight="1" x14ac:dyDescent="0.3">
      <c r="A79" s="63"/>
      <c r="B79" s="49"/>
      <c r="C79" s="51" t="s">
        <v>39</v>
      </c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27">
        <v>9000000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6" x14ac:dyDescent="0.3">
      <c r="A80" s="46" t="s">
        <v>113</v>
      </c>
      <c r="B80" s="55" t="s">
        <v>67</v>
      </c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43">
        <v>36000000</v>
      </c>
      <c r="O80" s="19" t="s">
        <v>69</v>
      </c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x14ac:dyDescent="0.3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6"/>
      <c r="O81" s="6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x14ac:dyDescent="0.3">
      <c r="A82" s="14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6"/>
      <c r="O82" s="4"/>
    </row>
    <row r="83" spans="1:25" x14ac:dyDescent="0.3">
      <c r="A83" s="1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6"/>
      <c r="O83" s="4"/>
    </row>
    <row r="84" spans="1:25" x14ac:dyDescent="0.3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6"/>
      <c r="O84" s="4"/>
      <c r="R84" s="3"/>
      <c r="S84" s="3"/>
    </row>
    <row r="85" spans="1:25" x14ac:dyDescent="0.3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6"/>
      <c r="O85" s="4"/>
      <c r="R85" s="3"/>
      <c r="S85" s="3"/>
    </row>
    <row r="86" spans="1:25" x14ac:dyDescent="0.3">
      <c r="A86" s="14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6"/>
      <c r="O86" s="4"/>
      <c r="R86" s="3"/>
      <c r="S86" s="3"/>
    </row>
    <row r="87" spans="1:25" x14ac:dyDescent="0.3">
      <c r="A87" s="14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6"/>
      <c r="O87" s="4"/>
      <c r="R87" s="3"/>
      <c r="S87" s="3"/>
    </row>
    <row r="88" spans="1:25" x14ac:dyDescent="0.3">
      <c r="A88" s="14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6"/>
      <c r="O88" s="4"/>
      <c r="R88" s="3"/>
      <c r="S88" s="3"/>
    </row>
    <row r="89" spans="1:25" x14ac:dyDescent="0.3">
      <c r="A89" s="14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6"/>
      <c r="O89" s="4"/>
      <c r="R89" s="3"/>
      <c r="S89" s="3"/>
    </row>
    <row r="90" spans="1:25" ht="12.75" customHeight="1" x14ac:dyDescent="0.3">
      <c r="A90" s="17"/>
    </row>
    <row r="91" spans="1:25" ht="12.75" customHeight="1" x14ac:dyDescent="0.3">
      <c r="A91" s="17"/>
    </row>
    <row r="92" spans="1:25" ht="12.75" customHeight="1" x14ac:dyDescent="0.3">
      <c r="A92" s="17"/>
    </row>
    <row r="94" spans="1:25" x14ac:dyDescent="0.3">
      <c r="E94" s="13"/>
    </row>
    <row r="95" spans="1:25" x14ac:dyDescent="0.3">
      <c r="E95" s="13"/>
    </row>
    <row r="96" spans="1:25" x14ac:dyDescent="0.3">
      <c r="E96" s="13"/>
    </row>
    <row r="97" spans="5:5" x14ac:dyDescent="0.3">
      <c r="E97" s="13"/>
    </row>
    <row r="98" spans="5:5" x14ac:dyDescent="0.3">
      <c r="E98" s="13"/>
    </row>
    <row r="99" spans="5:5" x14ac:dyDescent="0.3">
      <c r="E99" s="13"/>
    </row>
  </sheetData>
  <mergeCells count="83">
    <mergeCell ref="M7:N7"/>
    <mergeCell ref="N24:N27"/>
    <mergeCell ref="B17:M17"/>
    <mergeCell ref="A8:N8"/>
    <mergeCell ref="A9:N9"/>
    <mergeCell ref="A11:N11"/>
    <mergeCell ref="B16:M16"/>
    <mergeCell ref="B13:M13"/>
    <mergeCell ref="B23:M23"/>
    <mergeCell ref="B20:M20"/>
    <mergeCell ref="B14:M14"/>
    <mergeCell ref="B15:M15"/>
    <mergeCell ref="B18:M18"/>
    <mergeCell ref="B19:M19"/>
    <mergeCell ref="B22:M22"/>
    <mergeCell ref="B21:M21"/>
    <mergeCell ref="A1:N1"/>
    <mergeCell ref="A2:N2"/>
    <mergeCell ref="A5:N5"/>
    <mergeCell ref="K3:N3"/>
    <mergeCell ref="J4:N4"/>
    <mergeCell ref="B44:M44"/>
    <mergeCell ref="B50:M50"/>
    <mergeCell ref="B53:M53"/>
    <mergeCell ref="A76:A79"/>
    <mergeCell ref="B76:B79"/>
    <mergeCell ref="C79:M79"/>
    <mergeCell ref="C76:M76"/>
    <mergeCell ref="C77:M77"/>
    <mergeCell ref="C78:M78"/>
    <mergeCell ref="B59:M59"/>
    <mergeCell ref="B62:M62"/>
    <mergeCell ref="B66:M66"/>
    <mergeCell ref="B67:M67"/>
    <mergeCell ref="B64:M64"/>
    <mergeCell ref="B37:M37"/>
    <mergeCell ref="B38:M38"/>
    <mergeCell ref="B39:M39"/>
    <mergeCell ref="B41:M41"/>
    <mergeCell ref="A24:A27"/>
    <mergeCell ref="B24:B27"/>
    <mergeCell ref="C24:E24"/>
    <mergeCell ref="H25:K25"/>
    <mergeCell ref="L25:L27"/>
    <mergeCell ref="M25:M27"/>
    <mergeCell ref="G24:K24"/>
    <mergeCell ref="L24:M24"/>
    <mergeCell ref="C25:C27"/>
    <mergeCell ref="H26:H27"/>
    <mergeCell ref="I26:K26"/>
    <mergeCell ref="G25:G27"/>
    <mergeCell ref="B80:M80"/>
    <mergeCell ref="F24:F27"/>
    <mergeCell ref="E25:E27"/>
    <mergeCell ref="D25:D27"/>
    <mergeCell ref="B42:M42"/>
    <mergeCell ref="B43:M43"/>
    <mergeCell ref="B45:M45"/>
    <mergeCell ref="B46:M46"/>
    <mergeCell ref="B48:M48"/>
    <mergeCell ref="B51:M51"/>
    <mergeCell ref="B54:M54"/>
    <mergeCell ref="B74:M74"/>
    <mergeCell ref="B47:M47"/>
    <mergeCell ref="B72:M72"/>
    <mergeCell ref="B69:M69"/>
    <mergeCell ref="B71:M71"/>
    <mergeCell ref="S28:T28"/>
    <mergeCell ref="B75:M75"/>
    <mergeCell ref="B40:M40"/>
    <mergeCell ref="B55:M55"/>
    <mergeCell ref="B49:M49"/>
    <mergeCell ref="B52:M52"/>
    <mergeCell ref="B65:M65"/>
    <mergeCell ref="B56:M56"/>
    <mergeCell ref="B57:M57"/>
    <mergeCell ref="B58:M58"/>
    <mergeCell ref="B60:M60"/>
    <mergeCell ref="B61:M61"/>
    <mergeCell ref="B63:M63"/>
    <mergeCell ref="B68:M68"/>
    <mergeCell ref="B73:M73"/>
    <mergeCell ref="B70:M70"/>
  </mergeCells>
  <printOptions horizontalCentered="1"/>
  <pageMargins left="0.39370078740157483" right="0.39370078740157483" top="0.39370078740157483" bottom="0.19685039370078741" header="0" footer="0"/>
  <pageSetup paperSize="9" scale="61" firstPageNumber="148" fitToHeight="5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1274</vt:lpstr>
      <vt:lpstr>'1274'!Область_печати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bikova</dc:creator>
  <cp:lastModifiedBy>Дротенко Оксана Александровна</cp:lastModifiedBy>
  <cp:lastPrinted>2024-02-28T10:29:29Z</cp:lastPrinted>
  <dcterms:created xsi:type="dcterms:W3CDTF">2022-03-10T13:47:37Z</dcterms:created>
  <dcterms:modified xsi:type="dcterms:W3CDTF">2024-03-01T08:57:35Z</dcterms:modified>
</cp:coreProperties>
</file>