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764" windowHeight="8220"/>
  </bookViews>
  <sheets>
    <sheet name="1274" sheetId="1" r:id="rId1"/>
  </sheets>
  <definedNames>
    <definedName name="_xlnm.Print_Titles" localSheetId="0">'1274'!$13:$13</definedName>
    <definedName name="_xlnm.Print_Area" localSheetId="0">'1274'!$A$1:$K$54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C21" i="1"/>
  <c r="F33" i="1" l="1"/>
  <c r="J21" i="1"/>
  <c r="I21" i="1"/>
  <c r="H21" i="1"/>
  <c r="G21" i="1"/>
  <c r="F21" i="1"/>
  <c r="E21" i="1"/>
  <c r="F20" i="1"/>
  <c r="D20" i="1"/>
  <c r="C20" i="1"/>
  <c r="F19" i="1"/>
  <c r="D19" i="1"/>
  <c r="C19" i="1"/>
  <c r="F17" i="1"/>
  <c r="E17" i="1"/>
  <c r="C17" i="1" l="1"/>
  <c r="J18" i="1" l="1"/>
  <c r="I18" i="1"/>
  <c r="H18" i="1"/>
  <c r="G18" i="1"/>
  <c r="F18" i="1"/>
  <c r="E18" i="1"/>
  <c r="D18" i="1"/>
  <c r="C18" i="1"/>
  <c r="D17" i="1"/>
  <c r="J15" i="1" l="1"/>
  <c r="I15" i="1"/>
  <c r="H15" i="1"/>
  <c r="G15" i="1"/>
  <c r="F15" i="1"/>
  <c r="E15" i="1"/>
  <c r="D15" i="1"/>
  <c r="D14" i="1" l="1"/>
  <c r="E14" i="1"/>
  <c r="F14" i="1"/>
  <c r="G14" i="1"/>
  <c r="H14" i="1"/>
  <c r="I14" i="1"/>
  <c r="J14" i="1"/>
  <c r="D35" i="1"/>
  <c r="E35" i="1"/>
  <c r="F35" i="1"/>
  <c r="G35" i="1"/>
  <c r="H35" i="1"/>
  <c r="I35" i="1"/>
  <c r="J35" i="1"/>
  <c r="C35" i="1"/>
  <c r="C15" i="1" l="1"/>
  <c r="C14" i="1" s="1"/>
  <c r="D50" i="1" l="1"/>
  <c r="E50" i="1"/>
  <c r="F50" i="1"/>
  <c r="G50" i="1"/>
  <c r="H50" i="1"/>
  <c r="I50" i="1"/>
  <c r="J50" i="1"/>
  <c r="D32" i="1"/>
  <c r="E32" i="1"/>
  <c r="F32" i="1"/>
  <c r="G32" i="1"/>
  <c r="H32" i="1"/>
  <c r="I32" i="1"/>
  <c r="J32" i="1"/>
  <c r="D26" i="1"/>
  <c r="E26" i="1"/>
  <c r="F26" i="1"/>
  <c r="G26" i="1"/>
  <c r="H26" i="1"/>
  <c r="I26" i="1"/>
  <c r="J26" i="1"/>
  <c r="C50" i="1"/>
  <c r="C32" i="1"/>
  <c r="C26" i="1"/>
  <c r="K53" i="1"/>
  <c r="K51" i="1"/>
  <c r="K48" i="1"/>
  <c r="K46" i="1"/>
  <c r="K44" i="1"/>
  <c r="K43" i="1"/>
  <c r="K41" i="1"/>
  <c r="K40" i="1"/>
  <c r="K39" i="1"/>
  <c r="K38" i="1"/>
  <c r="K37" i="1"/>
  <c r="K33" i="1"/>
  <c r="K30" i="1"/>
  <c r="K29" i="1"/>
  <c r="K28" i="1"/>
  <c r="K27" i="1"/>
  <c r="K25" i="1"/>
  <c r="K23" i="1"/>
  <c r="K21" i="1"/>
  <c r="K20" i="1"/>
  <c r="K19" i="1"/>
  <c r="K18" i="1"/>
  <c r="K17" i="1"/>
  <c r="K16" i="1"/>
  <c r="K32" i="1" l="1"/>
  <c r="K50" i="1"/>
  <c r="K26" i="1"/>
  <c r="K15" i="1"/>
  <c r="K36" i="1"/>
  <c r="D54" i="1" l="1"/>
  <c r="I54" i="1"/>
  <c r="K35" i="1"/>
  <c r="J54" i="1"/>
  <c r="G54" i="1"/>
  <c r="H54" i="1"/>
  <c r="E54" i="1"/>
  <c r="C54" i="1"/>
  <c r="F54" i="1"/>
  <c r="K14" i="1"/>
  <c r="K54" i="1" l="1"/>
</calcChain>
</file>

<file path=xl/sharedStrings.xml><?xml version="1.0" encoding="utf-8"?>
<sst xmlns="http://schemas.openxmlformats.org/spreadsheetml/2006/main" count="53" uniqueCount="51">
  <si>
    <t>(руб.)</t>
  </si>
  <si>
    <t>Код</t>
  </si>
  <si>
    <t>Наименование групп, подгрупп, статей и подстатей доходов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</si>
  <si>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</si>
  <si>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</si>
  <si>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</si>
  <si>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</si>
  <si>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</si>
  <si>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</si>
  <si>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</si>
  <si>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</si>
  <si>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</si>
  <si>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Налоговые доходы</t>
  </si>
  <si>
    <t>Подоходные налоги</t>
  </si>
  <si>
    <t>Подоходный налог (налог на прибыль)</t>
  </si>
  <si>
    <t>Налог на доходы организаций по отрасли (подотрасли, виду деятельности)</t>
  </si>
  <si>
    <t>Налог с потенциально возможного к получению годового дохода для индивидуальных предпринимателей</t>
  </si>
  <si>
    <t>Налог с выручки организаций, применяющих упрощенную систему налогообложения, бухгалтерского учета и отчетности</t>
  </si>
  <si>
    <t>Налог с выручки индивидуальных предпринимателей, применяющих упрощенную систему налогообложения</t>
  </si>
  <si>
    <t>Подоходный налог с физических лиц</t>
  </si>
  <si>
    <t>Налоги на имущество</t>
  </si>
  <si>
    <t>Платежи за пользование природными ресурсами</t>
  </si>
  <si>
    <t>Земельный налог</t>
  </si>
  <si>
    <t>Земельный налог на земли сельскохозяйственного назначения</t>
  </si>
  <si>
    <t>Земельный налог на земли несельскохозяйственного назначения</t>
  </si>
  <si>
    <t>Земельный налог с физических лиц</t>
  </si>
  <si>
    <t>Отчисления от фиксированного сельскохозяйственного налога</t>
  </si>
  <si>
    <t>Прочие налоги, пошлины и сборы</t>
  </si>
  <si>
    <t>Местные налоги и сборы</t>
  </si>
  <si>
    <t>Неналоговые доходы</t>
  </si>
  <si>
    <t>Доходы от имущества, находящегося в государственной и муниципальной собственности, или от деятельности</t>
  </si>
  <si>
    <t>Доходы от сдачи в аренду имущества, находящегося в государственной собственности</t>
  </si>
  <si>
    <t>Дивиденды по государственному долевому участию в акционерных предприятиях</t>
  </si>
  <si>
    <t>Погашение налогового и иных видов кредитов, займов</t>
  </si>
  <si>
    <t>Перечисление процентов за пользование кредитами, займами</t>
  </si>
  <si>
    <t>Платежи от государственных и муниципальных организаций</t>
  </si>
  <si>
    <t>Доходы от продажи имущества, находящегося в государственной и муниципальной собственности</t>
  </si>
  <si>
    <t>Поступления от приватизации объектов государственной и муниципальной собственности</t>
  </si>
  <si>
    <t>Административные платежи и сборы</t>
  </si>
  <si>
    <t>Штрафные санкции, возмещение ущерба</t>
  </si>
  <si>
    <t>Доходы целевых бюджетных фондов</t>
  </si>
  <si>
    <t>Территориальные целевые бюджетные экологические фонды</t>
  </si>
  <si>
    <t>Доходы от предпринимательской и иной приносящей доход деятельности</t>
  </si>
  <si>
    <t>ИТОГО</t>
  </si>
  <si>
    <t xml:space="preserve">к Закону Приднестровской Молдавской Республики </t>
  </si>
  <si>
    <t>Приложение № 4.1</t>
  </si>
  <si>
    <t>"О республиканском бюджете на 2024 год"</t>
  </si>
  <si>
    <t>Доходы местных бюджетов в разрезе основных видов налоговых, неналоговых и иных обязательных платежей на 2024 год</t>
  </si>
  <si>
    <t>Приложение № 17</t>
  </si>
  <si>
    <t>"О внесении изменений и дополнений</t>
  </si>
  <si>
    <t xml:space="preserve">в Закон Приднестровской Молдавской Республики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</si>
</sst>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_р_._-;\-* #,##0_р_._-;_-* &quot;-&quot;??_р_._-;_-@_-"/>
    <numFmt numFmtId="167" formatCode="_-* #,##0\ _₽_-;\-* #,##0\ _₽_-;_-* &quot;-&quot;??\ _₽_-;_-@_-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50">
    <xf numFmtId="0" fontId="0" fillId="0" borderId="0" xfId="0"/>
    <xf numFmtId="49" fontId="2" fillId="2" borderId="0" xfId="0" applyNumberFormat="1" applyFont="1" applyFill="1" applyAlignment="1">
      <alignment wrapText="1"/>
    </xf>
    <xf numFmtId="0" fontId="2" fillId="2" borderId="0" xfId="0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wrapText="1"/>
    </xf>
    <xf numFmtId="167" fontId="2" fillId="2" borderId="0" xfId="0" applyNumberFormat="1" applyFont="1" applyFill="1" applyAlignment="1">
      <alignment horizontal="right" wrapText="1"/>
    </xf>
    <xf numFmtId="0" fontId="2" fillId="2" borderId="0" xfId="0" applyFont="1" applyFill="1" applyAlignment="1">
      <alignment wrapText="1"/>
    </xf>
    <xf numFmtId="0" fontId="3" fillId="3" borderId="0" xfId="0" applyFont="1" applyFill="1" applyAlignment="1">
      <alignment horizontal="right" wrapText="1"/>
    </xf>
    <xf numFmtId="0" fontId="4" fillId="2" borderId="0" xfId="0" applyFont="1" applyFill="1" applyAlignment="1">
      <alignment horizontal="center" wrapText="1"/>
    </xf>
    <xf numFmtId="164" fontId="4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horizontal="right" wrapText="1"/>
    </xf>
    <xf numFmtId="166" fontId="2" fillId="2" borderId="0" xfId="0" applyNumberFormat="1" applyFont="1" applyFill="1" applyAlignment="1">
      <alignment wrapText="1"/>
    </xf>
    <xf numFmtId="1" fontId="2" fillId="2" borderId="0" xfId="0" applyNumberFormat="1" applyFont="1" applyFill="1" applyAlignment="1">
      <alignment wrapText="1"/>
    </xf>
    <xf numFmtId="0" fontId="2" fillId="2" borderId="0" xfId="0" applyFont="1" applyFill="1" applyAlignment="1">
      <alignment vertical="center" wrapText="1"/>
    </xf>
    <xf numFmtId="0" fontId="3" fillId="3" borderId="0" xfId="0" applyFont="1" applyFill="1" applyAlignment="1">
      <alignment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164" fontId="6" fillId="2" borderId="8" xfId="0" applyNumberFormat="1" applyFont="1" applyFill="1" applyBorder="1" applyAlignment="1">
      <alignment horizontal="center" vertical="center" wrapText="1"/>
    </xf>
    <xf numFmtId="164" fontId="6" fillId="2" borderId="9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wrapText="1"/>
    </xf>
    <xf numFmtId="3" fontId="6" fillId="2" borderId="1" xfId="0" applyNumberFormat="1" applyFont="1" applyFill="1" applyBorder="1" applyAlignment="1">
      <alignment horizontal="right" wrapText="1"/>
    </xf>
    <xf numFmtId="3" fontId="6" fillId="2" borderId="3" xfId="0" applyNumberFormat="1" applyFont="1" applyFill="1" applyBorder="1" applyAlignment="1">
      <alignment horizontal="right" wrapText="1"/>
    </xf>
    <xf numFmtId="0" fontId="6" fillId="2" borderId="1" xfId="0" applyFont="1" applyFill="1" applyBorder="1" applyAlignment="1">
      <alignment wrapText="1"/>
    </xf>
    <xf numFmtId="2" fontId="6" fillId="2" borderId="1" xfId="0" applyNumberFormat="1" applyFont="1" applyFill="1" applyBorder="1" applyAlignment="1">
      <alignment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wrapText="1"/>
    </xf>
    <xf numFmtId="3" fontId="7" fillId="2" borderId="1" xfId="0" applyNumberFormat="1" applyFont="1" applyFill="1" applyBorder="1" applyAlignment="1">
      <alignment horizontal="right" wrapText="1"/>
    </xf>
    <xf numFmtId="3" fontId="7" fillId="2" borderId="3" xfId="0" applyNumberFormat="1" applyFont="1" applyFill="1" applyBorder="1" applyAlignment="1">
      <alignment horizontal="right" wrapText="1"/>
    </xf>
    <xf numFmtId="1" fontId="6" fillId="2" borderId="2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wrapText="1"/>
    </xf>
    <xf numFmtId="165" fontId="7" fillId="2" borderId="1" xfId="0" applyNumberFormat="1" applyFont="1" applyFill="1" applyBorder="1" applyAlignment="1">
      <alignment wrapText="1"/>
    </xf>
    <xf numFmtId="0" fontId="7" fillId="2" borderId="7" xfId="0" applyFont="1" applyFill="1" applyBorder="1" applyAlignment="1">
      <alignment wrapText="1"/>
    </xf>
    <xf numFmtId="0" fontId="6" fillId="2" borderId="8" xfId="0" applyFont="1" applyFill="1" applyBorder="1" applyAlignment="1">
      <alignment wrapText="1"/>
    </xf>
    <xf numFmtId="3" fontId="8" fillId="0" borderId="8" xfId="0" applyNumberFormat="1" applyFont="1" applyFill="1" applyBorder="1" applyAlignment="1">
      <alignment horizontal="right"/>
    </xf>
    <xf numFmtId="3" fontId="6" fillId="2" borderId="9" xfId="0" applyNumberFormat="1" applyFont="1" applyFill="1" applyBorder="1" applyAlignment="1">
      <alignment horizontal="right" wrapText="1"/>
    </xf>
    <xf numFmtId="164" fontId="7" fillId="2" borderId="0" xfId="0" applyNumberFormat="1" applyFont="1" applyFill="1" applyAlignment="1">
      <alignment wrapText="1"/>
    </xf>
    <xf numFmtId="167" fontId="7" fillId="2" borderId="0" xfId="0" applyNumberFormat="1" applyFont="1" applyFill="1" applyAlignment="1">
      <alignment horizontal="right" wrapText="1"/>
    </xf>
    <xf numFmtId="0" fontId="9" fillId="3" borderId="0" xfId="0" applyFont="1" applyFill="1" applyAlignment="1">
      <alignment horizontal="right" wrapText="1"/>
    </xf>
    <xf numFmtId="0" fontId="7" fillId="2" borderId="0" xfId="0" applyFont="1" applyFill="1" applyAlignment="1">
      <alignment horizontal="right" wrapText="1"/>
    </xf>
    <xf numFmtId="164" fontId="7" fillId="2" borderId="0" xfId="0" applyNumberFormat="1" applyFont="1" applyFill="1" applyAlignment="1">
      <alignment horizontal="right" wrapText="1"/>
    </xf>
    <xf numFmtId="0" fontId="4" fillId="2" borderId="0" xfId="0" applyFont="1" applyFill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wrapText="1"/>
    </xf>
    <xf numFmtId="3" fontId="6" fillId="2" borderId="5" xfId="0" applyNumberFormat="1" applyFont="1" applyFill="1" applyBorder="1" applyAlignment="1">
      <alignment horizontal="right" wrapText="1"/>
    </xf>
    <xf numFmtId="3" fontId="6" fillId="2" borderId="6" xfId="0" applyNumberFormat="1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wrapText="1"/>
    </xf>
    <xf numFmtId="3" fontId="6" fillId="2" borderId="11" xfId="0" applyNumberFormat="1" applyFont="1" applyFill="1" applyBorder="1" applyAlignment="1">
      <alignment horizontal="right" wrapText="1"/>
    </xf>
    <xf numFmtId="3" fontId="6" fillId="2" borderId="12" xfId="0" applyNumberFormat="1" applyFont="1" applyFill="1" applyBorder="1" applyAlignment="1">
      <alignment horizontal="right" wrapText="1"/>
    </xf>
  </cellXfs>
  <cellStyles count="5">
    <cellStyle name="Обычный" xfId="0" builtinId="0"/>
    <cellStyle name="Обычный 3" xfId="1"/>
    <cellStyle name="Финансовый 2" xfId="4"/>
    <cellStyle name="Финансовый 3" xfId="2"/>
    <cellStyle name="Финансовый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8"/>
  <sheetViews>
    <sheetView tabSelected="1" view="pageBreakPreview" zoomScale="80" zoomScaleNormal="80" zoomScaleSheetLayoutView="80" workbookViewId="0">
      <pane xSplit="2" ySplit="13" topLeftCell="C14" activePane="bottomRight" state="frozen"/>
      <selection pane="topRight" activeCell="C1" sqref="C1"/>
      <selection pane="bottomLeft" activeCell="A10" sqref="A10"/>
      <selection pane="bottomRight" activeCell="B19" sqref="B19"/>
    </sheetView>
  </sheetViews>
  <sheetFormatPr defaultRowHeight="15.6" x14ac:dyDescent="0.3"/>
  <cols>
    <col min="1" max="1" width="10" style="2" bestFit="1" customWidth="1"/>
    <col min="2" max="2" width="42.109375" style="1" customWidth="1"/>
    <col min="3" max="3" width="16.6640625" style="3" bestFit="1" customWidth="1"/>
    <col min="4" max="4" width="15.5546875" style="3" bestFit="1" customWidth="1"/>
    <col min="5" max="8" width="16.6640625" style="3" bestFit="1" customWidth="1"/>
    <col min="9" max="9" width="17.21875" style="3" customWidth="1"/>
    <col min="10" max="10" width="15.5546875" style="3" bestFit="1" customWidth="1"/>
    <col min="11" max="11" width="17.6640625" style="3" customWidth="1"/>
    <col min="12" max="12" width="5" style="5" customWidth="1"/>
    <col min="13" max="14" width="9.88671875" style="5" customWidth="1"/>
    <col min="15" max="15" width="8.6640625" style="5" customWidth="1"/>
    <col min="16" max="100" width="9.109375" style="5"/>
    <col min="101" max="101" width="7.88671875" style="5" customWidth="1"/>
    <col min="102" max="102" width="62.6640625" style="5" customWidth="1"/>
    <col min="103" max="103" width="14.44140625" style="5" customWidth="1"/>
    <col min="104" max="104" width="13.6640625" style="5" customWidth="1"/>
    <col min="105" max="105" width="14.5546875" style="5" customWidth="1"/>
    <col min="106" max="106" width="14" style="5" customWidth="1"/>
    <col min="107" max="108" width="13.44140625" style="5" bestFit="1" customWidth="1"/>
    <col min="109" max="109" width="15.44140625" style="5" customWidth="1"/>
    <col min="110" max="110" width="13.44140625" style="5" bestFit="1" customWidth="1"/>
    <col min="111" max="111" width="14" style="5" customWidth="1"/>
    <col min="112" max="112" width="18.5546875" style="5" customWidth="1"/>
    <col min="113" max="113" width="8.109375" style="5" bestFit="1" customWidth="1"/>
    <col min="114" max="356" width="9.109375" style="5"/>
    <col min="357" max="357" width="7.88671875" style="5" customWidth="1"/>
    <col min="358" max="358" width="62.6640625" style="5" customWidth="1"/>
    <col min="359" max="359" width="14.44140625" style="5" customWidth="1"/>
    <col min="360" max="360" width="13.6640625" style="5" customWidth="1"/>
    <col min="361" max="361" width="14.5546875" style="5" customWidth="1"/>
    <col min="362" max="362" width="14" style="5" customWidth="1"/>
    <col min="363" max="364" width="13.44140625" style="5" bestFit="1" customWidth="1"/>
    <col min="365" max="365" width="15.44140625" style="5" customWidth="1"/>
    <col min="366" max="366" width="13.44140625" style="5" bestFit="1" customWidth="1"/>
    <col min="367" max="367" width="14" style="5" customWidth="1"/>
    <col min="368" max="368" width="18.5546875" style="5" customWidth="1"/>
    <col min="369" max="369" width="8.109375" style="5" bestFit="1" customWidth="1"/>
    <col min="370" max="612" width="9.109375" style="5"/>
    <col min="613" max="613" width="7.88671875" style="5" customWidth="1"/>
    <col min="614" max="614" width="62.6640625" style="5" customWidth="1"/>
    <col min="615" max="615" width="14.44140625" style="5" customWidth="1"/>
    <col min="616" max="616" width="13.6640625" style="5" customWidth="1"/>
    <col min="617" max="617" width="14.5546875" style="5" customWidth="1"/>
    <col min="618" max="618" width="14" style="5" customWidth="1"/>
    <col min="619" max="620" width="13.44140625" style="5" bestFit="1" customWidth="1"/>
    <col min="621" max="621" width="15.44140625" style="5" customWidth="1"/>
    <col min="622" max="622" width="13.44140625" style="5" bestFit="1" customWidth="1"/>
    <col min="623" max="623" width="14" style="5" customWidth="1"/>
    <col min="624" max="624" width="18.5546875" style="5" customWidth="1"/>
    <col min="625" max="625" width="8.109375" style="5" bestFit="1" customWidth="1"/>
    <col min="626" max="868" width="9.109375" style="5"/>
    <col min="869" max="869" width="7.88671875" style="5" customWidth="1"/>
    <col min="870" max="870" width="62.6640625" style="5" customWidth="1"/>
    <col min="871" max="871" width="14.44140625" style="5" customWidth="1"/>
    <col min="872" max="872" width="13.6640625" style="5" customWidth="1"/>
    <col min="873" max="873" width="14.5546875" style="5" customWidth="1"/>
    <col min="874" max="874" width="14" style="5" customWidth="1"/>
    <col min="875" max="876" width="13.44140625" style="5" bestFit="1" customWidth="1"/>
    <col min="877" max="877" width="15.44140625" style="5" customWidth="1"/>
    <col min="878" max="878" width="13.44140625" style="5" bestFit="1" customWidth="1"/>
    <col min="879" max="879" width="14" style="5" customWidth="1"/>
    <col min="880" max="880" width="18.5546875" style="5" customWidth="1"/>
    <col min="881" max="881" width="8.109375" style="5" bestFit="1" customWidth="1"/>
    <col min="882" max="1124" width="9.109375" style="5"/>
    <col min="1125" max="1125" width="7.88671875" style="5" customWidth="1"/>
    <col min="1126" max="1126" width="62.6640625" style="5" customWidth="1"/>
    <col min="1127" max="1127" width="14.44140625" style="5" customWidth="1"/>
    <col min="1128" max="1128" width="13.6640625" style="5" customWidth="1"/>
    <col min="1129" max="1129" width="14.5546875" style="5" customWidth="1"/>
    <col min="1130" max="1130" width="14" style="5" customWidth="1"/>
    <col min="1131" max="1132" width="13.44140625" style="5" bestFit="1" customWidth="1"/>
    <col min="1133" max="1133" width="15.44140625" style="5" customWidth="1"/>
    <col min="1134" max="1134" width="13.44140625" style="5" bestFit="1" customWidth="1"/>
    <col min="1135" max="1135" width="14" style="5" customWidth="1"/>
    <col min="1136" max="1136" width="18.5546875" style="5" customWidth="1"/>
    <col min="1137" max="1137" width="8.109375" style="5" bestFit="1" customWidth="1"/>
    <col min="1138" max="1380" width="9.109375" style="5"/>
    <col min="1381" max="1381" width="7.88671875" style="5" customWidth="1"/>
    <col min="1382" max="1382" width="62.6640625" style="5" customWidth="1"/>
    <col min="1383" max="1383" width="14.44140625" style="5" customWidth="1"/>
    <col min="1384" max="1384" width="13.6640625" style="5" customWidth="1"/>
    <col min="1385" max="1385" width="14.5546875" style="5" customWidth="1"/>
    <col min="1386" max="1386" width="14" style="5" customWidth="1"/>
    <col min="1387" max="1388" width="13.44140625" style="5" bestFit="1" customWidth="1"/>
    <col min="1389" max="1389" width="15.44140625" style="5" customWidth="1"/>
    <col min="1390" max="1390" width="13.44140625" style="5" bestFit="1" customWidth="1"/>
    <col min="1391" max="1391" width="14" style="5" customWidth="1"/>
    <col min="1392" max="1392" width="18.5546875" style="5" customWidth="1"/>
    <col min="1393" max="1393" width="8.109375" style="5" bestFit="1" customWidth="1"/>
    <col min="1394" max="1636" width="9.109375" style="5"/>
    <col min="1637" max="1637" width="7.88671875" style="5" customWidth="1"/>
    <col min="1638" max="1638" width="62.6640625" style="5" customWidth="1"/>
    <col min="1639" max="1639" width="14.44140625" style="5" customWidth="1"/>
    <col min="1640" max="1640" width="13.6640625" style="5" customWidth="1"/>
    <col min="1641" max="1641" width="14.5546875" style="5" customWidth="1"/>
    <col min="1642" max="1642" width="14" style="5" customWidth="1"/>
    <col min="1643" max="1644" width="13.44140625" style="5" bestFit="1" customWidth="1"/>
    <col min="1645" max="1645" width="15.44140625" style="5" customWidth="1"/>
    <col min="1646" max="1646" width="13.44140625" style="5" bestFit="1" customWidth="1"/>
    <col min="1647" max="1647" width="14" style="5" customWidth="1"/>
    <col min="1648" max="1648" width="18.5546875" style="5" customWidth="1"/>
    <col min="1649" max="1649" width="8.109375" style="5" bestFit="1" customWidth="1"/>
    <col min="1650" max="1892" width="9.109375" style="5"/>
    <col min="1893" max="1893" width="7.88671875" style="5" customWidth="1"/>
    <col min="1894" max="1894" width="62.6640625" style="5" customWidth="1"/>
    <col min="1895" max="1895" width="14.44140625" style="5" customWidth="1"/>
    <col min="1896" max="1896" width="13.6640625" style="5" customWidth="1"/>
    <col min="1897" max="1897" width="14.5546875" style="5" customWidth="1"/>
    <col min="1898" max="1898" width="14" style="5" customWidth="1"/>
    <col min="1899" max="1900" width="13.44140625" style="5" bestFit="1" customWidth="1"/>
    <col min="1901" max="1901" width="15.44140625" style="5" customWidth="1"/>
    <col min="1902" max="1902" width="13.44140625" style="5" bestFit="1" customWidth="1"/>
    <col min="1903" max="1903" width="14" style="5" customWidth="1"/>
    <col min="1904" max="1904" width="18.5546875" style="5" customWidth="1"/>
    <col min="1905" max="1905" width="8.109375" style="5" bestFit="1" customWidth="1"/>
    <col min="1906" max="2148" width="9.109375" style="5"/>
    <col min="2149" max="2149" width="7.88671875" style="5" customWidth="1"/>
    <col min="2150" max="2150" width="62.6640625" style="5" customWidth="1"/>
    <col min="2151" max="2151" width="14.44140625" style="5" customWidth="1"/>
    <col min="2152" max="2152" width="13.6640625" style="5" customWidth="1"/>
    <col min="2153" max="2153" width="14.5546875" style="5" customWidth="1"/>
    <col min="2154" max="2154" width="14" style="5" customWidth="1"/>
    <col min="2155" max="2156" width="13.44140625" style="5" bestFit="1" customWidth="1"/>
    <col min="2157" max="2157" width="15.44140625" style="5" customWidth="1"/>
    <col min="2158" max="2158" width="13.44140625" style="5" bestFit="1" customWidth="1"/>
    <col min="2159" max="2159" width="14" style="5" customWidth="1"/>
    <col min="2160" max="2160" width="18.5546875" style="5" customWidth="1"/>
    <col min="2161" max="2161" width="8.109375" style="5" bestFit="1" customWidth="1"/>
    <col min="2162" max="2404" width="9.109375" style="5"/>
    <col min="2405" max="2405" width="7.88671875" style="5" customWidth="1"/>
    <col min="2406" max="2406" width="62.6640625" style="5" customWidth="1"/>
    <col min="2407" max="2407" width="14.44140625" style="5" customWidth="1"/>
    <col min="2408" max="2408" width="13.6640625" style="5" customWidth="1"/>
    <col min="2409" max="2409" width="14.5546875" style="5" customWidth="1"/>
    <col min="2410" max="2410" width="14" style="5" customWidth="1"/>
    <col min="2411" max="2412" width="13.44140625" style="5" bestFit="1" customWidth="1"/>
    <col min="2413" max="2413" width="15.44140625" style="5" customWidth="1"/>
    <col min="2414" max="2414" width="13.44140625" style="5" bestFit="1" customWidth="1"/>
    <col min="2415" max="2415" width="14" style="5" customWidth="1"/>
    <col min="2416" max="2416" width="18.5546875" style="5" customWidth="1"/>
    <col min="2417" max="2417" width="8.109375" style="5" bestFit="1" customWidth="1"/>
    <col min="2418" max="2660" width="9.109375" style="5"/>
    <col min="2661" max="2661" width="7.88671875" style="5" customWidth="1"/>
    <col min="2662" max="2662" width="62.6640625" style="5" customWidth="1"/>
    <col min="2663" max="2663" width="14.44140625" style="5" customWidth="1"/>
    <col min="2664" max="2664" width="13.6640625" style="5" customWidth="1"/>
    <col min="2665" max="2665" width="14.5546875" style="5" customWidth="1"/>
    <col min="2666" max="2666" width="14" style="5" customWidth="1"/>
    <col min="2667" max="2668" width="13.44140625" style="5" bestFit="1" customWidth="1"/>
    <col min="2669" max="2669" width="15.44140625" style="5" customWidth="1"/>
    <col min="2670" max="2670" width="13.44140625" style="5" bestFit="1" customWidth="1"/>
    <col min="2671" max="2671" width="14" style="5" customWidth="1"/>
    <col min="2672" max="2672" width="18.5546875" style="5" customWidth="1"/>
    <col min="2673" max="2673" width="8.109375" style="5" bestFit="1" customWidth="1"/>
    <col min="2674" max="2916" width="9.109375" style="5"/>
    <col min="2917" max="2917" width="7.88671875" style="5" customWidth="1"/>
    <col min="2918" max="2918" width="62.6640625" style="5" customWidth="1"/>
    <col min="2919" max="2919" width="14.44140625" style="5" customWidth="1"/>
    <col min="2920" max="2920" width="13.6640625" style="5" customWidth="1"/>
    <col min="2921" max="2921" width="14.5546875" style="5" customWidth="1"/>
    <col min="2922" max="2922" width="14" style="5" customWidth="1"/>
    <col min="2923" max="2924" width="13.44140625" style="5" bestFit="1" customWidth="1"/>
    <col min="2925" max="2925" width="15.44140625" style="5" customWidth="1"/>
    <col min="2926" max="2926" width="13.44140625" style="5" bestFit="1" customWidth="1"/>
    <col min="2927" max="2927" width="14" style="5" customWidth="1"/>
    <col min="2928" max="2928" width="18.5546875" style="5" customWidth="1"/>
    <col min="2929" max="2929" width="8.109375" style="5" bestFit="1" customWidth="1"/>
    <col min="2930" max="3172" width="9.109375" style="5"/>
    <col min="3173" max="3173" width="7.88671875" style="5" customWidth="1"/>
    <col min="3174" max="3174" width="62.6640625" style="5" customWidth="1"/>
    <col min="3175" max="3175" width="14.44140625" style="5" customWidth="1"/>
    <col min="3176" max="3176" width="13.6640625" style="5" customWidth="1"/>
    <col min="3177" max="3177" width="14.5546875" style="5" customWidth="1"/>
    <col min="3178" max="3178" width="14" style="5" customWidth="1"/>
    <col min="3179" max="3180" width="13.44140625" style="5" bestFit="1" customWidth="1"/>
    <col min="3181" max="3181" width="15.44140625" style="5" customWidth="1"/>
    <col min="3182" max="3182" width="13.44140625" style="5" bestFit="1" customWidth="1"/>
    <col min="3183" max="3183" width="14" style="5" customWidth="1"/>
    <col min="3184" max="3184" width="18.5546875" style="5" customWidth="1"/>
    <col min="3185" max="3185" width="8.109375" style="5" bestFit="1" customWidth="1"/>
    <col min="3186" max="3428" width="9.109375" style="5"/>
    <col min="3429" max="3429" width="7.88671875" style="5" customWidth="1"/>
    <col min="3430" max="3430" width="62.6640625" style="5" customWidth="1"/>
    <col min="3431" max="3431" width="14.44140625" style="5" customWidth="1"/>
    <col min="3432" max="3432" width="13.6640625" style="5" customWidth="1"/>
    <col min="3433" max="3433" width="14.5546875" style="5" customWidth="1"/>
    <col min="3434" max="3434" width="14" style="5" customWidth="1"/>
    <col min="3435" max="3436" width="13.44140625" style="5" bestFit="1" customWidth="1"/>
    <col min="3437" max="3437" width="15.44140625" style="5" customWidth="1"/>
    <col min="3438" max="3438" width="13.44140625" style="5" bestFit="1" customWidth="1"/>
    <col min="3439" max="3439" width="14" style="5" customWidth="1"/>
    <col min="3440" max="3440" width="18.5546875" style="5" customWidth="1"/>
    <col min="3441" max="3441" width="8.109375" style="5" bestFit="1" customWidth="1"/>
    <col min="3442" max="3684" width="9.109375" style="5"/>
    <col min="3685" max="3685" width="7.88671875" style="5" customWidth="1"/>
    <col min="3686" max="3686" width="62.6640625" style="5" customWidth="1"/>
    <col min="3687" max="3687" width="14.44140625" style="5" customWidth="1"/>
    <col min="3688" max="3688" width="13.6640625" style="5" customWidth="1"/>
    <col min="3689" max="3689" width="14.5546875" style="5" customWidth="1"/>
    <col min="3690" max="3690" width="14" style="5" customWidth="1"/>
    <col min="3691" max="3692" width="13.44140625" style="5" bestFit="1" customWidth="1"/>
    <col min="3693" max="3693" width="15.44140625" style="5" customWidth="1"/>
    <col min="3694" max="3694" width="13.44140625" style="5" bestFit="1" customWidth="1"/>
    <col min="3695" max="3695" width="14" style="5" customWidth="1"/>
    <col min="3696" max="3696" width="18.5546875" style="5" customWidth="1"/>
    <col min="3697" max="3697" width="8.109375" style="5" bestFit="1" customWidth="1"/>
    <col min="3698" max="3940" width="9.109375" style="5"/>
    <col min="3941" max="3941" width="7.88671875" style="5" customWidth="1"/>
    <col min="3942" max="3942" width="62.6640625" style="5" customWidth="1"/>
    <col min="3943" max="3943" width="14.44140625" style="5" customWidth="1"/>
    <col min="3944" max="3944" width="13.6640625" style="5" customWidth="1"/>
    <col min="3945" max="3945" width="14.5546875" style="5" customWidth="1"/>
    <col min="3946" max="3946" width="14" style="5" customWidth="1"/>
    <col min="3947" max="3948" width="13.44140625" style="5" bestFit="1" customWidth="1"/>
    <col min="3949" max="3949" width="15.44140625" style="5" customWidth="1"/>
    <col min="3950" max="3950" width="13.44140625" style="5" bestFit="1" customWidth="1"/>
    <col min="3951" max="3951" width="14" style="5" customWidth="1"/>
    <col min="3952" max="3952" width="18.5546875" style="5" customWidth="1"/>
    <col min="3953" max="3953" width="8.109375" style="5" bestFit="1" customWidth="1"/>
    <col min="3954" max="4196" width="9.109375" style="5"/>
    <col min="4197" max="4197" width="7.88671875" style="5" customWidth="1"/>
    <col min="4198" max="4198" width="62.6640625" style="5" customWidth="1"/>
    <col min="4199" max="4199" width="14.44140625" style="5" customWidth="1"/>
    <col min="4200" max="4200" width="13.6640625" style="5" customWidth="1"/>
    <col min="4201" max="4201" width="14.5546875" style="5" customWidth="1"/>
    <col min="4202" max="4202" width="14" style="5" customWidth="1"/>
    <col min="4203" max="4204" width="13.44140625" style="5" bestFit="1" customWidth="1"/>
    <col min="4205" max="4205" width="15.44140625" style="5" customWidth="1"/>
    <col min="4206" max="4206" width="13.44140625" style="5" bestFit="1" customWidth="1"/>
    <col min="4207" max="4207" width="14" style="5" customWidth="1"/>
    <col min="4208" max="4208" width="18.5546875" style="5" customWidth="1"/>
    <col min="4209" max="4209" width="8.109375" style="5" bestFit="1" customWidth="1"/>
    <col min="4210" max="4452" width="9.109375" style="5"/>
    <col min="4453" max="4453" width="7.88671875" style="5" customWidth="1"/>
    <col min="4454" max="4454" width="62.6640625" style="5" customWidth="1"/>
    <col min="4455" max="4455" width="14.44140625" style="5" customWidth="1"/>
    <col min="4456" max="4456" width="13.6640625" style="5" customWidth="1"/>
    <col min="4457" max="4457" width="14.5546875" style="5" customWidth="1"/>
    <col min="4458" max="4458" width="14" style="5" customWidth="1"/>
    <col min="4459" max="4460" width="13.44140625" style="5" bestFit="1" customWidth="1"/>
    <col min="4461" max="4461" width="15.44140625" style="5" customWidth="1"/>
    <col min="4462" max="4462" width="13.44140625" style="5" bestFit="1" customWidth="1"/>
    <col min="4463" max="4463" width="14" style="5" customWidth="1"/>
    <col min="4464" max="4464" width="18.5546875" style="5" customWidth="1"/>
    <col min="4465" max="4465" width="8.109375" style="5" bestFit="1" customWidth="1"/>
    <col min="4466" max="4708" width="9.109375" style="5"/>
    <col min="4709" max="4709" width="7.88671875" style="5" customWidth="1"/>
    <col min="4710" max="4710" width="62.6640625" style="5" customWidth="1"/>
    <col min="4711" max="4711" width="14.44140625" style="5" customWidth="1"/>
    <col min="4712" max="4712" width="13.6640625" style="5" customWidth="1"/>
    <col min="4713" max="4713" width="14.5546875" style="5" customWidth="1"/>
    <col min="4714" max="4714" width="14" style="5" customWidth="1"/>
    <col min="4715" max="4716" width="13.44140625" style="5" bestFit="1" customWidth="1"/>
    <col min="4717" max="4717" width="15.44140625" style="5" customWidth="1"/>
    <col min="4718" max="4718" width="13.44140625" style="5" bestFit="1" customWidth="1"/>
    <col min="4719" max="4719" width="14" style="5" customWidth="1"/>
    <col min="4720" max="4720" width="18.5546875" style="5" customWidth="1"/>
    <col min="4721" max="4721" width="8.109375" style="5" bestFit="1" customWidth="1"/>
    <col min="4722" max="4964" width="9.109375" style="5"/>
    <col min="4965" max="4965" width="7.88671875" style="5" customWidth="1"/>
    <col min="4966" max="4966" width="62.6640625" style="5" customWidth="1"/>
    <col min="4967" max="4967" width="14.44140625" style="5" customWidth="1"/>
    <col min="4968" max="4968" width="13.6640625" style="5" customWidth="1"/>
    <col min="4969" max="4969" width="14.5546875" style="5" customWidth="1"/>
    <col min="4970" max="4970" width="14" style="5" customWidth="1"/>
    <col min="4971" max="4972" width="13.44140625" style="5" bestFit="1" customWidth="1"/>
    <col min="4973" max="4973" width="15.44140625" style="5" customWidth="1"/>
    <col min="4974" max="4974" width="13.44140625" style="5" bestFit="1" customWidth="1"/>
    <col min="4975" max="4975" width="14" style="5" customWidth="1"/>
    <col min="4976" max="4976" width="18.5546875" style="5" customWidth="1"/>
    <col min="4977" max="4977" width="8.109375" style="5" bestFit="1" customWidth="1"/>
    <col min="4978" max="5220" width="9.109375" style="5"/>
    <col min="5221" max="5221" width="7.88671875" style="5" customWidth="1"/>
    <col min="5222" max="5222" width="62.6640625" style="5" customWidth="1"/>
    <col min="5223" max="5223" width="14.44140625" style="5" customWidth="1"/>
    <col min="5224" max="5224" width="13.6640625" style="5" customWidth="1"/>
    <col min="5225" max="5225" width="14.5546875" style="5" customWidth="1"/>
    <col min="5226" max="5226" width="14" style="5" customWidth="1"/>
    <col min="5227" max="5228" width="13.44140625" style="5" bestFit="1" customWidth="1"/>
    <col min="5229" max="5229" width="15.44140625" style="5" customWidth="1"/>
    <col min="5230" max="5230" width="13.44140625" style="5" bestFit="1" customWidth="1"/>
    <col min="5231" max="5231" width="14" style="5" customWidth="1"/>
    <col min="5232" max="5232" width="18.5546875" style="5" customWidth="1"/>
    <col min="5233" max="5233" width="8.109375" style="5" bestFit="1" customWidth="1"/>
    <col min="5234" max="5476" width="9.109375" style="5"/>
    <col min="5477" max="5477" width="7.88671875" style="5" customWidth="1"/>
    <col min="5478" max="5478" width="62.6640625" style="5" customWidth="1"/>
    <col min="5479" max="5479" width="14.44140625" style="5" customWidth="1"/>
    <col min="5480" max="5480" width="13.6640625" style="5" customWidth="1"/>
    <col min="5481" max="5481" width="14.5546875" style="5" customWidth="1"/>
    <col min="5482" max="5482" width="14" style="5" customWidth="1"/>
    <col min="5483" max="5484" width="13.44140625" style="5" bestFit="1" customWidth="1"/>
    <col min="5485" max="5485" width="15.44140625" style="5" customWidth="1"/>
    <col min="5486" max="5486" width="13.44140625" style="5" bestFit="1" customWidth="1"/>
    <col min="5487" max="5487" width="14" style="5" customWidth="1"/>
    <col min="5488" max="5488" width="18.5546875" style="5" customWidth="1"/>
    <col min="5489" max="5489" width="8.109375" style="5" bestFit="1" customWidth="1"/>
    <col min="5490" max="5732" width="9.109375" style="5"/>
    <col min="5733" max="5733" width="7.88671875" style="5" customWidth="1"/>
    <col min="5734" max="5734" width="62.6640625" style="5" customWidth="1"/>
    <col min="5735" max="5735" width="14.44140625" style="5" customWidth="1"/>
    <col min="5736" max="5736" width="13.6640625" style="5" customWidth="1"/>
    <col min="5737" max="5737" width="14.5546875" style="5" customWidth="1"/>
    <col min="5738" max="5738" width="14" style="5" customWidth="1"/>
    <col min="5739" max="5740" width="13.44140625" style="5" bestFit="1" customWidth="1"/>
    <col min="5741" max="5741" width="15.44140625" style="5" customWidth="1"/>
    <col min="5742" max="5742" width="13.44140625" style="5" bestFit="1" customWidth="1"/>
    <col min="5743" max="5743" width="14" style="5" customWidth="1"/>
    <col min="5744" max="5744" width="18.5546875" style="5" customWidth="1"/>
    <col min="5745" max="5745" width="8.109375" style="5" bestFit="1" customWidth="1"/>
    <col min="5746" max="5988" width="9.109375" style="5"/>
    <col min="5989" max="5989" width="7.88671875" style="5" customWidth="1"/>
    <col min="5990" max="5990" width="62.6640625" style="5" customWidth="1"/>
    <col min="5991" max="5991" width="14.44140625" style="5" customWidth="1"/>
    <col min="5992" max="5992" width="13.6640625" style="5" customWidth="1"/>
    <col min="5993" max="5993" width="14.5546875" style="5" customWidth="1"/>
    <col min="5994" max="5994" width="14" style="5" customWidth="1"/>
    <col min="5995" max="5996" width="13.44140625" style="5" bestFit="1" customWidth="1"/>
    <col min="5997" max="5997" width="15.44140625" style="5" customWidth="1"/>
    <col min="5998" max="5998" width="13.44140625" style="5" bestFit="1" customWidth="1"/>
    <col min="5999" max="5999" width="14" style="5" customWidth="1"/>
    <col min="6000" max="6000" width="18.5546875" style="5" customWidth="1"/>
    <col min="6001" max="6001" width="8.109375" style="5" bestFit="1" customWidth="1"/>
    <col min="6002" max="6244" width="9.109375" style="5"/>
    <col min="6245" max="6245" width="7.88671875" style="5" customWidth="1"/>
    <col min="6246" max="6246" width="62.6640625" style="5" customWidth="1"/>
    <col min="6247" max="6247" width="14.44140625" style="5" customWidth="1"/>
    <col min="6248" max="6248" width="13.6640625" style="5" customWidth="1"/>
    <col min="6249" max="6249" width="14.5546875" style="5" customWidth="1"/>
    <col min="6250" max="6250" width="14" style="5" customWidth="1"/>
    <col min="6251" max="6252" width="13.44140625" style="5" bestFit="1" customWidth="1"/>
    <col min="6253" max="6253" width="15.44140625" style="5" customWidth="1"/>
    <col min="6254" max="6254" width="13.44140625" style="5" bestFit="1" customWidth="1"/>
    <col min="6255" max="6255" width="14" style="5" customWidth="1"/>
    <col min="6256" max="6256" width="18.5546875" style="5" customWidth="1"/>
    <col min="6257" max="6257" width="8.109375" style="5" bestFit="1" customWidth="1"/>
    <col min="6258" max="6500" width="9.109375" style="5"/>
    <col min="6501" max="6501" width="7.88671875" style="5" customWidth="1"/>
    <col min="6502" max="6502" width="62.6640625" style="5" customWidth="1"/>
    <col min="6503" max="6503" width="14.44140625" style="5" customWidth="1"/>
    <col min="6504" max="6504" width="13.6640625" style="5" customWidth="1"/>
    <col min="6505" max="6505" width="14.5546875" style="5" customWidth="1"/>
    <col min="6506" max="6506" width="14" style="5" customWidth="1"/>
    <col min="6507" max="6508" width="13.44140625" style="5" bestFit="1" customWidth="1"/>
    <col min="6509" max="6509" width="15.44140625" style="5" customWidth="1"/>
    <col min="6510" max="6510" width="13.44140625" style="5" bestFit="1" customWidth="1"/>
    <col min="6511" max="6511" width="14" style="5" customWidth="1"/>
    <col min="6512" max="6512" width="18.5546875" style="5" customWidth="1"/>
    <col min="6513" max="6513" width="8.109375" style="5" bestFit="1" customWidth="1"/>
    <col min="6514" max="6756" width="9.109375" style="5"/>
    <col min="6757" max="6757" width="7.88671875" style="5" customWidth="1"/>
    <col min="6758" max="6758" width="62.6640625" style="5" customWidth="1"/>
    <col min="6759" max="6759" width="14.44140625" style="5" customWidth="1"/>
    <col min="6760" max="6760" width="13.6640625" style="5" customWidth="1"/>
    <col min="6761" max="6761" width="14.5546875" style="5" customWidth="1"/>
    <col min="6762" max="6762" width="14" style="5" customWidth="1"/>
    <col min="6763" max="6764" width="13.44140625" style="5" bestFit="1" customWidth="1"/>
    <col min="6765" max="6765" width="15.44140625" style="5" customWidth="1"/>
    <col min="6766" max="6766" width="13.44140625" style="5" bestFit="1" customWidth="1"/>
    <col min="6767" max="6767" width="14" style="5" customWidth="1"/>
    <col min="6768" max="6768" width="18.5546875" style="5" customWidth="1"/>
    <col min="6769" max="6769" width="8.109375" style="5" bestFit="1" customWidth="1"/>
    <col min="6770" max="7012" width="9.109375" style="5"/>
    <col min="7013" max="7013" width="7.88671875" style="5" customWidth="1"/>
    <col min="7014" max="7014" width="62.6640625" style="5" customWidth="1"/>
    <col min="7015" max="7015" width="14.44140625" style="5" customWidth="1"/>
    <col min="7016" max="7016" width="13.6640625" style="5" customWidth="1"/>
    <col min="7017" max="7017" width="14.5546875" style="5" customWidth="1"/>
    <col min="7018" max="7018" width="14" style="5" customWidth="1"/>
    <col min="7019" max="7020" width="13.44140625" style="5" bestFit="1" customWidth="1"/>
    <col min="7021" max="7021" width="15.44140625" style="5" customWidth="1"/>
    <col min="7022" max="7022" width="13.44140625" style="5" bestFit="1" customWidth="1"/>
    <col min="7023" max="7023" width="14" style="5" customWidth="1"/>
    <col min="7024" max="7024" width="18.5546875" style="5" customWidth="1"/>
    <col min="7025" max="7025" width="8.109375" style="5" bestFit="1" customWidth="1"/>
    <col min="7026" max="7268" width="9.109375" style="5"/>
    <col min="7269" max="7269" width="7.88671875" style="5" customWidth="1"/>
    <col min="7270" max="7270" width="62.6640625" style="5" customWidth="1"/>
    <col min="7271" max="7271" width="14.44140625" style="5" customWidth="1"/>
    <col min="7272" max="7272" width="13.6640625" style="5" customWidth="1"/>
    <col min="7273" max="7273" width="14.5546875" style="5" customWidth="1"/>
    <col min="7274" max="7274" width="14" style="5" customWidth="1"/>
    <col min="7275" max="7276" width="13.44140625" style="5" bestFit="1" customWidth="1"/>
    <col min="7277" max="7277" width="15.44140625" style="5" customWidth="1"/>
    <col min="7278" max="7278" width="13.44140625" style="5" bestFit="1" customWidth="1"/>
    <col min="7279" max="7279" width="14" style="5" customWidth="1"/>
    <col min="7280" max="7280" width="18.5546875" style="5" customWidth="1"/>
    <col min="7281" max="7281" width="8.109375" style="5" bestFit="1" customWidth="1"/>
    <col min="7282" max="7524" width="9.109375" style="5"/>
    <col min="7525" max="7525" width="7.88671875" style="5" customWidth="1"/>
    <col min="7526" max="7526" width="62.6640625" style="5" customWidth="1"/>
    <col min="7527" max="7527" width="14.44140625" style="5" customWidth="1"/>
    <col min="7528" max="7528" width="13.6640625" style="5" customWidth="1"/>
    <col min="7529" max="7529" width="14.5546875" style="5" customWidth="1"/>
    <col min="7530" max="7530" width="14" style="5" customWidth="1"/>
    <col min="7531" max="7532" width="13.44140625" style="5" bestFit="1" customWidth="1"/>
    <col min="7533" max="7533" width="15.44140625" style="5" customWidth="1"/>
    <col min="7534" max="7534" width="13.44140625" style="5" bestFit="1" customWidth="1"/>
    <col min="7535" max="7535" width="14" style="5" customWidth="1"/>
    <col min="7536" max="7536" width="18.5546875" style="5" customWidth="1"/>
    <col min="7537" max="7537" width="8.109375" style="5" bestFit="1" customWidth="1"/>
    <col min="7538" max="7780" width="9.109375" style="5"/>
    <col min="7781" max="7781" width="7.88671875" style="5" customWidth="1"/>
    <col min="7782" max="7782" width="62.6640625" style="5" customWidth="1"/>
    <col min="7783" max="7783" width="14.44140625" style="5" customWidth="1"/>
    <col min="7784" max="7784" width="13.6640625" style="5" customWidth="1"/>
    <col min="7785" max="7785" width="14.5546875" style="5" customWidth="1"/>
    <col min="7786" max="7786" width="14" style="5" customWidth="1"/>
    <col min="7787" max="7788" width="13.44140625" style="5" bestFit="1" customWidth="1"/>
    <col min="7789" max="7789" width="15.44140625" style="5" customWidth="1"/>
    <col min="7790" max="7790" width="13.44140625" style="5" bestFit="1" customWidth="1"/>
    <col min="7791" max="7791" width="14" style="5" customWidth="1"/>
    <col min="7792" max="7792" width="18.5546875" style="5" customWidth="1"/>
    <col min="7793" max="7793" width="8.109375" style="5" bestFit="1" customWidth="1"/>
    <col min="7794" max="8036" width="9.109375" style="5"/>
    <col min="8037" max="8037" width="7.88671875" style="5" customWidth="1"/>
    <col min="8038" max="8038" width="62.6640625" style="5" customWidth="1"/>
    <col min="8039" max="8039" width="14.44140625" style="5" customWidth="1"/>
    <col min="8040" max="8040" width="13.6640625" style="5" customWidth="1"/>
    <col min="8041" max="8041" width="14.5546875" style="5" customWidth="1"/>
    <col min="8042" max="8042" width="14" style="5" customWidth="1"/>
    <col min="8043" max="8044" width="13.44140625" style="5" bestFit="1" customWidth="1"/>
    <col min="8045" max="8045" width="15.44140625" style="5" customWidth="1"/>
    <col min="8046" max="8046" width="13.44140625" style="5" bestFit="1" customWidth="1"/>
    <col min="8047" max="8047" width="14" style="5" customWidth="1"/>
    <col min="8048" max="8048" width="18.5546875" style="5" customWidth="1"/>
    <col min="8049" max="8049" width="8.109375" style="5" bestFit="1" customWidth="1"/>
    <col min="8050" max="8292" width="9.109375" style="5"/>
    <col min="8293" max="8293" width="7.88671875" style="5" customWidth="1"/>
    <col min="8294" max="8294" width="62.6640625" style="5" customWidth="1"/>
    <col min="8295" max="8295" width="14.44140625" style="5" customWidth="1"/>
    <col min="8296" max="8296" width="13.6640625" style="5" customWidth="1"/>
    <col min="8297" max="8297" width="14.5546875" style="5" customWidth="1"/>
    <col min="8298" max="8298" width="14" style="5" customWidth="1"/>
    <col min="8299" max="8300" width="13.44140625" style="5" bestFit="1" customWidth="1"/>
    <col min="8301" max="8301" width="15.44140625" style="5" customWidth="1"/>
    <col min="8302" max="8302" width="13.44140625" style="5" bestFit="1" customWidth="1"/>
    <col min="8303" max="8303" width="14" style="5" customWidth="1"/>
    <col min="8304" max="8304" width="18.5546875" style="5" customWidth="1"/>
    <col min="8305" max="8305" width="8.109375" style="5" bestFit="1" customWidth="1"/>
    <col min="8306" max="8548" width="9.109375" style="5"/>
    <col min="8549" max="8549" width="7.88671875" style="5" customWidth="1"/>
    <col min="8550" max="8550" width="62.6640625" style="5" customWidth="1"/>
    <col min="8551" max="8551" width="14.44140625" style="5" customWidth="1"/>
    <col min="8552" max="8552" width="13.6640625" style="5" customWidth="1"/>
    <col min="8553" max="8553" width="14.5546875" style="5" customWidth="1"/>
    <col min="8554" max="8554" width="14" style="5" customWidth="1"/>
    <col min="8555" max="8556" width="13.44140625" style="5" bestFit="1" customWidth="1"/>
    <col min="8557" max="8557" width="15.44140625" style="5" customWidth="1"/>
    <col min="8558" max="8558" width="13.44140625" style="5" bestFit="1" customWidth="1"/>
    <col min="8559" max="8559" width="14" style="5" customWidth="1"/>
    <col min="8560" max="8560" width="18.5546875" style="5" customWidth="1"/>
    <col min="8561" max="8561" width="8.109375" style="5" bestFit="1" customWidth="1"/>
    <col min="8562" max="8804" width="9.109375" style="5"/>
    <col min="8805" max="8805" width="7.88671875" style="5" customWidth="1"/>
    <col min="8806" max="8806" width="62.6640625" style="5" customWidth="1"/>
    <col min="8807" max="8807" width="14.44140625" style="5" customWidth="1"/>
    <col min="8808" max="8808" width="13.6640625" style="5" customWidth="1"/>
    <col min="8809" max="8809" width="14.5546875" style="5" customWidth="1"/>
    <col min="8810" max="8810" width="14" style="5" customWidth="1"/>
    <col min="8811" max="8812" width="13.44140625" style="5" bestFit="1" customWidth="1"/>
    <col min="8813" max="8813" width="15.44140625" style="5" customWidth="1"/>
    <col min="8814" max="8814" width="13.44140625" style="5" bestFit="1" customWidth="1"/>
    <col min="8815" max="8815" width="14" style="5" customWidth="1"/>
    <col min="8816" max="8816" width="18.5546875" style="5" customWidth="1"/>
    <col min="8817" max="8817" width="8.109375" style="5" bestFit="1" customWidth="1"/>
    <col min="8818" max="9060" width="9.109375" style="5"/>
    <col min="9061" max="9061" width="7.88671875" style="5" customWidth="1"/>
    <col min="9062" max="9062" width="62.6640625" style="5" customWidth="1"/>
    <col min="9063" max="9063" width="14.44140625" style="5" customWidth="1"/>
    <col min="9064" max="9064" width="13.6640625" style="5" customWidth="1"/>
    <col min="9065" max="9065" width="14.5546875" style="5" customWidth="1"/>
    <col min="9066" max="9066" width="14" style="5" customWidth="1"/>
    <col min="9067" max="9068" width="13.44140625" style="5" bestFit="1" customWidth="1"/>
    <col min="9069" max="9069" width="15.44140625" style="5" customWidth="1"/>
    <col min="9070" max="9070" width="13.44140625" style="5" bestFit="1" customWidth="1"/>
    <col min="9071" max="9071" width="14" style="5" customWidth="1"/>
    <col min="9072" max="9072" width="18.5546875" style="5" customWidth="1"/>
    <col min="9073" max="9073" width="8.109375" style="5" bestFit="1" customWidth="1"/>
    <col min="9074" max="9316" width="9.109375" style="5"/>
    <col min="9317" max="9317" width="7.88671875" style="5" customWidth="1"/>
    <col min="9318" max="9318" width="62.6640625" style="5" customWidth="1"/>
    <col min="9319" max="9319" width="14.44140625" style="5" customWidth="1"/>
    <col min="9320" max="9320" width="13.6640625" style="5" customWidth="1"/>
    <col min="9321" max="9321" width="14.5546875" style="5" customWidth="1"/>
    <col min="9322" max="9322" width="14" style="5" customWidth="1"/>
    <col min="9323" max="9324" width="13.44140625" style="5" bestFit="1" customWidth="1"/>
    <col min="9325" max="9325" width="15.44140625" style="5" customWidth="1"/>
    <col min="9326" max="9326" width="13.44140625" style="5" bestFit="1" customWidth="1"/>
    <col min="9327" max="9327" width="14" style="5" customWidth="1"/>
    <col min="9328" max="9328" width="18.5546875" style="5" customWidth="1"/>
    <col min="9329" max="9329" width="8.109375" style="5" bestFit="1" customWidth="1"/>
    <col min="9330" max="9572" width="9.109375" style="5"/>
    <col min="9573" max="9573" width="7.88671875" style="5" customWidth="1"/>
    <col min="9574" max="9574" width="62.6640625" style="5" customWidth="1"/>
    <col min="9575" max="9575" width="14.44140625" style="5" customWidth="1"/>
    <col min="9576" max="9576" width="13.6640625" style="5" customWidth="1"/>
    <col min="9577" max="9577" width="14.5546875" style="5" customWidth="1"/>
    <col min="9578" max="9578" width="14" style="5" customWidth="1"/>
    <col min="9579" max="9580" width="13.44140625" style="5" bestFit="1" customWidth="1"/>
    <col min="9581" max="9581" width="15.44140625" style="5" customWidth="1"/>
    <col min="9582" max="9582" width="13.44140625" style="5" bestFit="1" customWidth="1"/>
    <col min="9583" max="9583" width="14" style="5" customWidth="1"/>
    <col min="9584" max="9584" width="18.5546875" style="5" customWidth="1"/>
    <col min="9585" max="9585" width="8.109375" style="5" bestFit="1" customWidth="1"/>
    <col min="9586" max="9828" width="9.109375" style="5"/>
    <col min="9829" max="9829" width="7.88671875" style="5" customWidth="1"/>
    <col min="9830" max="9830" width="62.6640625" style="5" customWidth="1"/>
    <col min="9831" max="9831" width="14.44140625" style="5" customWidth="1"/>
    <col min="9832" max="9832" width="13.6640625" style="5" customWidth="1"/>
    <col min="9833" max="9833" width="14.5546875" style="5" customWidth="1"/>
    <col min="9834" max="9834" width="14" style="5" customWidth="1"/>
    <col min="9835" max="9836" width="13.44140625" style="5" bestFit="1" customWidth="1"/>
    <col min="9837" max="9837" width="15.44140625" style="5" customWidth="1"/>
    <col min="9838" max="9838" width="13.44140625" style="5" bestFit="1" customWidth="1"/>
    <col min="9839" max="9839" width="14" style="5" customWidth="1"/>
    <col min="9840" max="9840" width="18.5546875" style="5" customWidth="1"/>
    <col min="9841" max="9841" width="8.109375" style="5" bestFit="1" customWidth="1"/>
    <col min="9842" max="10084" width="9.109375" style="5"/>
    <col min="10085" max="10085" width="7.88671875" style="5" customWidth="1"/>
    <col min="10086" max="10086" width="62.6640625" style="5" customWidth="1"/>
    <col min="10087" max="10087" width="14.44140625" style="5" customWidth="1"/>
    <col min="10088" max="10088" width="13.6640625" style="5" customWidth="1"/>
    <col min="10089" max="10089" width="14.5546875" style="5" customWidth="1"/>
    <col min="10090" max="10090" width="14" style="5" customWidth="1"/>
    <col min="10091" max="10092" width="13.44140625" style="5" bestFit="1" customWidth="1"/>
    <col min="10093" max="10093" width="15.44140625" style="5" customWidth="1"/>
    <col min="10094" max="10094" width="13.44140625" style="5" bestFit="1" customWidth="1"/>
    <col min="10095" max="10095" width="14" style="5" customWidth="1"/>
    <col min="10096" max="10096" width="18.5546875" style="5" customWidth="1"/>
    <col min="10097" max="10097" width="8.109375" style="5" bestFit="1" customWidth="1"/>
    <col min="10098" max="10340" width="9.109375" style="5"/>
    <col min="10341" max="10341" width="7.88671875" style="5" customWidth="1"/>
    <col min="10342" max="10342" width="62.6640625" style="5" customWidth="1"/>
    <col min="10343" max="10343" width="14.44140625" style="5" customWidth="1"/>
    <col min="10344" max="10344" width="13.6640625" style="5" customWidth="1"/>
    <col min="10345" max="10345" width="14.5546875" style="5" customWidth="1"/>
    <col min="10346" max="10346" width="14" style="5" customWidth="1"/>
    <col min="10347" max="10348" width="13.44140625" style="5" bestFit="1" customWidth="1"/>
    <col min="10349" max="10349" width="15.44140625" style="5" customWidth="1"/>
    <col min="10350" max="10350" width="13.44140625" style="5" bestFit="1" customWidth="1"/>
    <col min="10351" max="10351" width="14" style="5" customWidth="1"/>
    <col min="10352" max="10352" width="18.5546875" style="5" customWidth="1"/>
    <col min="10353" max="10353" width="8.109375" style="5" bestFit="1" customWidth="1"/>
    <col min="10354" max="10596" width="9.109375" style="5"/>
    <col min="10597" max="10597" width="7.88671875" style="5" customWidth="1"/>
    <col min="10598" max="10598" width="62.6640625" style="5" customWidth="1"/>
    <col min="10599" max="10599" width="14.44140625" style="5" customWidth="1"/>
    <col min="10600" max="10600" width="13.6640625" style="5" customWidth="1"/>
    <col min="10601" max="10601" width="14.5546875" style="5" customWidth="1"/>
    <col min="10602" max="10602" width="14" style="5" customWidth="1"/>
    <col min="10603" max="10604" width="13.44140625" style="5" bestFit="1" customWidth="1"/>
    <col min="10605" max="10605" width="15.44140625" style="5" customWidth="1"/>
    <col min="10606" max="10606" width="13.44140625" style="5" bestFit="1" customWidth="1"/>
    <col min="10607" max="10607" width="14" style="5" customWidth="1"/>
    <col min="10608" max="10608" width="18.5546875" style="5" customWidth="1"/>
    <col min="10609" max="10609" width="8.109375" style="5" bestFit="1" customWidth="1"/>
    <col min="10610" max="10852" width="9.109375" style="5"/>
    <col min="10853" max="10853" width="7.88671875" style="5" customWidth="1"/>
    <col min="10854" max="10854" width="62.6640625" style="5" customWidth="1"/>
    <col min="10855" max="10855" width="14.44140625" style="5" customWidth="1"/>
    <col min="10856" max="10856" width="13.6640625" style="5" customWidth="1"/>
    <col min="10857" max="10857" width="14.5546875" style="5" customWidth="1"/>
    <col min="10858" max="10858" width="14" style="5" customWidth="1"/>
    <col min="10859" max="10860" width="13.44140625" style="5" bestFit="1" customWidth="1"/>
    <col min="10861" max="10861" width="15.44140625" style="5" customWidth="1"/>
    <col min="10862" max="10862" width="13.44140625" style="5" bestFit="1" customWidth="1"/>
    <col min="10863" max="10863" width="14" style="5" customWidth="1"/>
    <col min="10864" max="10864" width="18.5546875" style="5" customWidth="1"/>
    <col min="10865" max="10865" width="8.109375" style="5" bestFit="1" customWidth="1"/>
    <col min="10866" max="11108" width="9.109375" style="5"/>
    <col min="11109" max="11109" width="7.88671875" style="5" customWidth="1"/>
    <col min="11110" max="11110" width="62.6640625" style="5" customWidth="1"/>
    <col min="11111" max="11111" width="14.44140625" style="5" customWidth="1"/>
    <col min="11112" max="11112" width="13.6640625" style="5" customWidth="1"/>
    <col min="11113" max="11113" width="14.5546875" style="5" customWidth="1"/>
    <col min="11114" max="11114" width="14" style="5" customWidth="1"/>
    <col min="11115" max="11116" width="13.44140625" style="5" bestFit="1" customWidth="1"/>
    <col min="11117" max="11117" width="15.44140625" style="5" customWidth="1"/>
    <col min="11118" max="11118" width="13.44140625" style="5" bestFit="1" customWidth="1"/>
    <col min="11119" max="11119" width="14" style="5" customWidth="1"/>
    <col min="11120" max="11120" width="18.5546875" style="5" customWidth="1"/>
    <col min="11121" max="11121" width="8.109375" style="5" bestFit="1" customWidth="1"/>
    <col min="11122" max="11364" width="9.109375" style="5"/>
    <col min="11365" max="11365" width="7.88671875" style="5" customWidth="1"/>
    <col min="11366" max="11366" width="62.6640625" style="5" customWidth="1"/>
    <col min="11367" max="11367" width="14.44140625" style="5" customWidth="1"/>
    <col min="11368" max="11368" width="13.6640625" style="5" customWidth="1"/>
    <col min="11369" max="11369" width="14.5546875" style="5" customWidth="1"/>
    <col min="11370" max="11370" width="14" style="5" customWidth="1"/>
    <col min="11371" max="11372" width="13.44140625" style="5" bestFit="1" customWidth="1"/>
    <col min="11373" max="11373" width="15.44140625" style="5" customWidth="1"/>
    <col min="11374" max="11374" width="13.44140625" style="5" bestFit="1" customWidth="1"/>
    <col min="11375" max="11375" width="14" style="5" customWidth="1"/>
    <col min="11376" max="11376" width="18.5546875" style="5" customWidth="1"/>
    <col min="11377" max="11377" width="8.109375" style="5" bestFit="1" customWidth="1"/>
    <col min="11378" max="11620" width="9.109375" style="5"/>
    <col min="11621" max="11621" width="7.88671875" style="5" customWidth="1"/>
    <col min="11622" max="11622" width="62.6640625" style="5" customWidth="1"/>
    <col min="11623" max="11623" width="14.44140625" style="5" customWidth="1"/>
    <col min="11624" max="11624" width="13.6640625" style="5" customWidth="1"/>
    <col min="11625" max="11625" width="14.5546875" style="5" customWidth="1"/>
    <col min="11626" max="11626" width="14" style="5" customWidth="1"/>
    <col min="11627" max="11628" width="13.44140625" style="5" bestFit="1" customWidth="1"/>
    <col min="11629" max="11629" width="15.44140625" style="5" customWidth="1"/>
    <col min="11630" max="11630" width="13.44140625" style="5" bestFit="1" customWidth="1"/>
    <col min="11631" max="11631" width="14" style="5" customWidth="1"/>
    <col min="11632" max="11632" width="18.5546875" style="5" customWidth="1"/>
    <col min="11633" max="11633" width="8.109375" style="5" bestFit="1" customWidth="1"/>
    <col min="11634" max="11876" width="9.109375" style="5"/>
    <col min="11877" max="11877" width="7.88671875" style="5" customWidth="1"/>
    <col min="11878" max="11878" width="62.6640625" style="5" customWidth="1"/>
    <col min="11879" max="11879" width="14.44140625" style="5" customWidth="1"/>
    <col min="11880" max="11880" width="13.6640625" style="5" customWidth="1"/>
    <col min="11881" max="11881" width="14.5546875" style="5" customWidth="1"/>
    <col min="11882" max="11882" width="14" style="5" customWidth="1"/>
    <col min="11883" max="11884" width="13.44140625" style="5" bestFit="1" customWidth="1"/>
    <col min="11885" max="11885" width="15.44140625" style="5" customWidth="1"/>
    <col min="11886" max="11886" width="13.44140625" style="5" bestFit="1" customWidth="1"/>
    <col min="11887" max="11887" width="14" style="5" customWidth="1"/>
    <col min="11888" max="11888" width="18.5546875" style="5" customWidth="1"/>
    <col min="11889" max="11889" width="8.109375" style="5" bestFit="1" customWidth="1"/>
    <col min="11890" max="12132" width="9.109375" style="5"/>
    <col min="12133" max="12133" width="7.88671875" style="5" customWidth="1"/>
    <col min="12134" max="12134" width="62.6640625" style="5" customWidth="1"/>
    <col min="12135" max="12135" width="14.44140625" style="5" customWidth="1"/>
    <col min="12136" max="12136" width="13.6640625" style="5" customWidth="1"/>
    <col min="12137" max="12137" width="14.5546875" style="5" customWidth="1"/>
    <col min="12138" max="12138" width="14" style="5" customWidth="1"/>
    <col min="12139" max="12140" width="13.44140625" style="5" bestFit="1" customWidth="1"/>
    <col min="12141" max="12141" width="15.44140625" style="5" customWidth="1"/>
    <col min="12142" max="12142" width="13.44140625" style="5" bestFit="1" customWidth="1"/>
    <col min="12143" max="12143" width="14" style="5" customWidth="1"/>
    <col min="12144" max="12144" width="18.5546875" style="5" customWidth="1"/>
    <col min="12145" max="12145" width="8.109375" style="5" bestFit="1" customWidth="1"/>
    <col min="12146" max="12388" width="9.109375" style="5"/>
    <col min="12389" max="12389" width="7.88671875" style="5" customWidth="1"/>
    <col min="12390" max="12390" width="62.6640625" style="5" customWidth="1"/>
    <col min="12391" max="12391" width="14.44140625" style="5" customWidth="1"/>
    <col min="12392" max="12392" width="13.6640625" style="5" customWidth="1"/>
    <col min="12393" max="12393" width="14.5546875" style="5" customWidth="1"/>
    <col min="12394" max="12394" width="14" style="5" customWidth="1"/>
    <col min="12395" max="12396" width="13.44140625" style="5" bestFit="1" customWidth="1"/>
    <col min="12397" max="12397" width="15.44140625" style="5" customWidth="1"/>
    <col min="12398" max="12398" width="13.44140625" style="5" bestFit="1" customWidth="1"/>
    <col min="12399" max="12399" width="14" style="5" customWidth="1"/>
    <col min="12400" max="12400" width="18.5546875" style="5" customWidth="1"/>
    <col min="12401" max="12401" width="8.109375" style="5" bestFit="1" customWidth="1"/>
    <col min="12402" max="12644" width="9.109375" style="5"/>
    <col min="12645" max="12645" width="7.88671875" style="5" customWidth="1"/>
    <col min="12646" max="12646" width="62.6640625" style="5" customWidth="1"/>
    <col min="12647" max="12647" width="14.44140625" style="5" customWidth="1"/>
    <col min="12648" max="12648" width="13.6640625" style="5" customWidth="1"/>
    <col min="12649" max="12649" width="14.5546875" style="5" customWidth="1"/>
    <col min="12650" max="12650" width="14" style="5" customWidth="1"/>
    <col min="12651" max="12652" width="13.44140625" style="5" bestFit="1" customWidth="1"/>
    <col min="12653" max="12653" width="15.44140625" style="5" customWidth="1"/>
    <col min="12654" max="12654" width="13.44140625" style="5" bestFit="1" customWidth="1"/>
    <col min="12655" max="12655" width="14" style="5" customWidth="1"/>
    <col min="12656" max="12656" width="18.5546875" style="5" customWidth="1"/>
    <col min="12657" max="12657" width="8.109375" style="5" bestFit="1" customWidth="1"/>
    <col min="12658" max="12900" width="9.109375" style="5"/>
    <col min="12901" max="12901" width="7.88671875" style="5" customWidth="1"/>
    <col min="12902" max="12902" width="62.6640625" style="5" customWidth="1"/>
    <col min="12903" max="12903" width="14.44140625" style="5" customWidth="1"/>
    <col min="12904" max="12904" width="13.6640625" style="5" customWidth="1"/>
    <col min="12905" max="12905" width="14.5546875" style="5" customWidth="1"/>
    <col min="12906" max="12906" width="14" style="5" customWidth="1"/>
    <col min="12907" max="12908" width="13.44140625" style="5" bestFit="1" customWidth="1"/>
    <col min="12909" max="12909" width="15.44140625" style="5" customWidth="1"/>
    <col min="12910" max="12910" width="13.44140625" style="5" bestFit="1" customWidth="1"/>
    <col min="12911" max="12911" width="14" style="5" customWidth="1"/>
    <col min="12912" max="12912" width="18.5546875" style="5" customWidth="1"/>
    <col min="12913" max="12913" width="8.109375" style="5" bestFit="1" customWidth="1"/>
    <col min="12914" max="13156" width="9.109375" style="5"/>
    <col min="13157" max="13157" width="7.88671875" style="5" customWidth="1"/>
    <col min="13158" max="13158" width="62.6640625" style="5" customWidth="1"/>
    <col min="13159" max="13159" width="14.44140625" style="5" customWidth="1"/>
    <col min="13160" max="13160" width="13.6640625" style="5" customWidth="1"/>
    <col min="13161" max="13161" width="14.5546875" style="5" customWidth="1"/>
    <col min="13162" max="13162" width="14" style="5" customWidth="1"/>
    <col min="13163" max="13164" width="13.44140625" style="5" bestFit="1" customWidth="1"/>
    <col min="13165" max="13165" width="15.44140625" style="5" customWidth="1"/>
    <col min="13166" max="13166" width="13.44140625" style="5" bestFit="1" customWidth="1"/>
    <col min="13167" max="13167" width="14" style="5" customWidth="1"/>
    <col min="13168" max="13168" width="18.5546875" style="5" customWidth="1"/>
    <col min="13169" max="13169" width="8.109375" style="5" bestFit="1" customWidth="1"/>
    <col min="13170" max="13412" width="9.109375" style="5"/>
    <col min="13413" max="13413" width="7.88671875" style="5" customWidth="1"/>
    <col min="13414" max="13414" width="62.6640625" style="5" customWidth="1"/>
    <col min="13415" max="13415" width="14.44140625" style="5" customWidth="1"/>
    <col min="13416" max="13416" width="13.6640625" style="5" customWidth="1"/>
    <col min="13417" max="13417" width="14.5546875" style="5" customWidth="1"/>
    <col min="13418" max="13418" width="14" style="5" customWidth="1"/>
    <col min="13419" max="13420" width="13.44140625" style="5" bestFit="1" customWidth="1"/>
    <col min="13421" max="13421" width="15.44140625" style="5" customWidth="1"/>
    <col min="13422" max="13422" width="13.44140625" style="5" bestFit="1" customWidth="1"/>
    <col min="13423" max="13423" width="14" style="5" customWidth="1"/>
    <col min="13424" max="13424" width="18.5546875" style="5" customWidth="1"/>
    <col min="13425" max="13425" width="8.109375" style="5" bestFit="1" customWidth="1"/>
    <col min="13426" max="13668" width="9.109375" style="5"/>
    <col min="13669" max="13669" width="7.88671875" style="5" customWidth="1"/>
    <col min="13670" max="13670" width="62.6640625" style="5" customWidth="1"/>
    <col min="13671" max="13671" width="14.44140625" style="5" customWidth="1"/>
    <col min="13672" max="13672" width="13.6640625" style="5" customWidth="1"/>
    <col min="13673" max="13673" width="14.5546875" style="5" customWidth="1"/>
    <col min="13674" max="13674" width="14" style="5" customWidth="1"/>
    <col min="13675" max="13676" width="13.44140625" style="5" bestFit="1" customWidth="1"/>
    <col min="13677" max="13677" width="15.44140625" style="5" customWidth="1"/>
    <col min="13678" max="13678" width="13.44140625" style="5" bestFit="1" customWidth="1"/>
    <col min="13679" max="13679" width="14" style="5" customWidth="1"/>
    <col min="13680" max="13680" width="18.5546875" style="5" customWidth="1"/>
    <col min="13681" max="13681" width="8.109375" style="5" bestFit="1" customWidth="1"/>
    <col min="13682" max="13924" width="9.109375" style="5"/>
    <col min="13925" max="13925" width="7.88671875" style="5" customWidth="1"/>
    <col min="13926" max="13926" width="62.6640625" style="5" customWidth="1"/>
    <col min="13927" max="13927" width="14.44140625" style="5" customWidth="1"/>
    <col min="13928" max="13928" width="13.6640625" style="5" customWidth="1"/>
    <col min="13929" max="13929" width="14.5546875" style="5" customWidth="1"/>
    <col min="13930" max="13930" width="14" style="5" customWidth="1"/>
    <col min="13931" max="13932" width="13.44140625" style="5" bestFit="1" customWidth="1"/>
    <col min="13933" max="13933" width="15.44140625" style="5" customWidth="1"/>
    <col min="13934" max="13934" width="13.44140625" style="5" bestFit="1" customWidth="1"/>
    <col min="13935" max="13935" width="14" style="5" customWidth="1"/>
    <col min="13936" max="13936" width="18.5546875" style="5" customWidth="1"/>
    <col min="13937" max="13937" width="8.109375" style="5" bestFit="1" customWidth="1"/>
    <col min="13938" max="14180" width="9.109375" style="5"/>
    <col min="14181" max="14181" width="7.88671875" style="5" customWidth="1"/>
    <col min="14182" max="14182" width="62.6640625" style="5" customWidth="1"/>
    <col min="14183" max="14183" width="14.44140625" style="5" customWidth="1"/>
    <col min="14184" max="14184" width="13.6640625" style="5" customWidth="1"/>
    <col min="14185" max="14185" width="14.5546875" style="5" customWidth="1"/>
    <col min="14186" max="14186" width="14" style="5" customWidth="1"/>
    <col min="14187" max="14188" width="13.44140625" style="5" bestFit="1" customWidth="1"/>
    <col min="14189" max="14189" width="15.44140625" style="5" customWidth="1"/>
    <col min="14190" max="14190" width="13.44140625" style="5" bestFit="1" customWidth="1"/>
    <col min="14191" max="14191" width="14" style="5" customWidth="1"/>
    <col min="14192" max="14192" width="18.5546875" style="5" customWidth="1"/>
    <col min="14193" max="14193" width="8.109375" style="5" bestFit="1" customWidth="1"/>
    <col min="14194" max="14436" width="9.109375" style="5"/>
    <col min="14437" max="14437" width="7.88671875" style="5" customWidth="1"/>
    <col min="14438" max="14438" width="62.6640625" style="5" customWidth="1"/>
    <col min="14439" max="14439" width="14.44140625" style="5" customWidth="1"/>
    <col min="14440" max="14440" width="13.6640625" style="5" customWidth="1"/>
    <col min="14441" max="14441" width="14.5546875" style="5" customWidth="1"/>
    <col min="14442" max="14442" width="14" style="5" customWidth="1"/>
    <col min="14443" max="14444" width="13.44140625" style="5" bestFit="1" customWidth="1"/>
    <col min="14445" max="14445" width="15.44140625" style="5" customWidth="1"/>
    <col min="14446" max="14446" width="13.44140625" style="5" bestFit="1" customWidth="1"/>
    <col min="14447" max="14447" width="14" style="5" customWidth="1"/>
    <col min="14448" max="14448" width="18.5546875" style="5" customWidth="1"/>
    <col min="14449" max="14449" width="8.109375" style="5" bestFit="1" customWidth="1"/>
    <col min="14450" max="14692" width="9.109375" style="5"/>
    <col min="14693" max="14693" width="7.88671875" style="5" customWidth="1"/>
    <col min="14694" max="14694" width="62.6640625" style="5" customWidth="1"/>
    <col min="14695" max="14695" width="14.44140625" style="5" customWidth="1"/>
    <col min="14696" max="14696" width="13.6640625" style="5" customWidth="1"/>
    <col min="14697" max="14697" width="14.5546875" style="5" customWidth="1"/>
    <col min="14698" max="14698" width="14" style="5" customWidth="1"/>
    <col min="14699" max="14700" width="13.44140625" style="5" bestFit="1" customWidth="1"/>
    <col min="14701" max="14701" width="15.44140625" style="5" customWidth="1"/>
    <col min="14702" max="14702" width="13.44140625" style="5" bestFit="1" customWidth="1"/>
    <col min="14703" max="14703" width="14" style="5" customWidth="1"/>
    <col min="14704" max="14704" width="18.5546875" style="5" customWidth="1"/>
    <col min="14705" max="14705" width="8.109375" style="5" bestFit="1" customWidth="1"/>
    <col min="14706" max="14948" width="9.109375" style="5"/>
    <col min="14949" max="14949" width="7.88671875" style="5" customWidth="1"/>
    <col min="14950" max="14950" width="62.6640625" style="5" customWidth="1"/>
    <col min="14951" max="14951" width="14.44140625" style="5" customWidth="1"/>
    <col min="14952" max="14952" width="13.6640625" style="5" customWidth="1"/>
    <col min="14953" max="14953" width="14.5546875" style="5" customWidth="1"/>
    <col min="14954" max="14954" width="14" style="5" customWidth="1"/>
    <col min="14955" max="14956" width="13.44140625" style="5" bestFit="1" customWidth="1"/>
    <col min="14957" max="14957" width="15.44140625" style="5" customWidth="1"/>
    <col min="14958" max="14958" width="13.44140625" style="5" bestFit="1" customWidth="1"/>
    <col min="14959" max="14959" width="14" style="5" customWidth="1"/>
    <col min="14960" max="14960" width="18.5546875" style="5" customWidth="1"/>
    <col min="14961" max="14961" width="8.109375" style="5" bestFit="1" customWidth="1"/>
    <col min="14962" max="15204" width="9.109375" style="5"/>
    <col min="15205" max="15205" width="7.88671875" style="5" customWidth="1"/>
    <col min="15206" max="15206" width="62.6640625" style="5" customWidth="1"/>
    <col min="15207" max="15207" width="14.44140625" style="5" customWidth="1"/>
    <col min="15208" max="15208" width="13.6640625" style="5" customWidth="1"/>
    <col min="15209" max="15209" width="14.5546875" style="5" customWidth="1"/>
    <col min="15210" max="15210" width="14" style="5" customWidth="1"/>
    <col min="15211" max="15212" width="13.44140625" style="5" bestFit="1" customWidth="1"/>
    <col min="15213" max="15213" width="15.44140625" style="5" customWidth="1"/>
    <col min="15214" max="15214" width="13.44140625" style="5" bestFit="1" customWidth="1"/>
    <col min="15215" max="15215" width="14" style="5" customWidth="1"/>
    <col min="15216" max="15216" width="18.5546875" style="5" customWidth="1"/>
    <col min="15217" max="15217" width="8.109375" style="5" bestFit="1" customWidth="1"/>
    <col min="15218" max="15460" width="9.109375" style="5"/>
    <col min="15461" max="15461" width="7.88671875" style="5" customWidth="1"/>
    <col min="15462" max="15462" width="62.6640625" style="5" customWidth="1"/>
    <col min="15463" max="15463" width="14.44140625" style="5" customWidth="1"/>
    <col min="15464" max="15464" width="13.6640625" style="5" customWidth="1"/>
    <col min="15465" max="15465" width="14.5546875" style="5" customWidth="1"/>
    <col min="15466" max="15466" width="14" style="5" customWidth="1"/>
    <col min="15467" max="15468" width="13.44140625" style="5" bestFit="1" customWidth="1"/>
    <col min="15469" max="15469" width="15.44140625" style="5" customWidth="1"/>
    <col min="15470" max="15470" width="13.44140625" style="5" bestFit="1" customWidth="1"/>
    <col min="15471" max="15471" width="14" style="5" customWidth="1"/>
    <col min="15472" max="15472" width="18.5546875" style="5" customWidth="1"/>
    <col min="15473" max="15473" width="8.109375" style="5" bestFit="1" customWidth="1"/>
    <col min="15474" max="15716" width="9.109375" style="5"/>
    <col min="15717" max="15717" width="7.88671875" style="5" customWidth="1"/>
    <col min="15718" max="15718" width="62.6640625" style="5" customWidth="1"/>
    <col min="15719" max="15719" width="14.44140625" style="5" customWidth="1"/>
    <col min="15720" max="15720" width="13.6640625" style="5" customWidth="1"/>
    <col min="15721" max="15721" width="14.5546875" style="5" customWidth="1"/>
    <col min="15722" max="15722" width="14" style="5" customWidth="1"/>
    <col min="15723" max="15724" width="13.44140625" style="5" bestFit="1" customWidth="1"/>
    <col min="15725" max="15725" width="15.44140625" style="5" customWidth="1"/>
    <col min="15726" max="15726" width="13.44140625" style="5" bestFit="1" customWidth="1"/>
    <col min="15727" max="15727" width="14" style="5" customWidth="1"/>
    <col min="15728" max="15728" width="18.5546875" style="5" customWidth="1"/>
    <col min="15729" max="15729" width="8.109375" style="5" bestFit="1" customWidth="1"/>
    <col min="15730" max="15972" width="9.109375" style="5"/>
    <col min="15973" max="15973" width="7.88671875" style="5" customWidth="1"/>
    <col min="15974" max="15974" width="62.6640625" style="5" customWidth="1"/>
    <col min="15975" max="15975" width="14.44140625" style="5" customWidth="1"/>
    <col min="15976" max="15976" width="13.6640625" style="5" customWidth="1"/>
    <col min="15977" max="15977" width="14.5546875" style="5" customWidth="1"/>
    <col min="15978" max="15978" width="14" style="5" customWidth="1"/>
    <col min="15979" max="15980" width="13.44140625" style="5" bestFit="1" customWidth="1"/>
    <col min="15981" max="15981" width="15.44140625" style="5" customWidth="1"/>
    <col min="15982" max="15982" width="13.44140625" style="5" bestFit="1" customWidth="1"/>
    <col min="15983" max="15983" width="14" style="5" customWidth="1"/>
    <col min="15984" max="15984" width="18.5546875" style="5" customWidth="1"/>
    <col min="15985" max="15985" width="8.109375" style="5" bestFit="1" customWidth="1"/>
    <col min="15986" max="16384" width="9.109375" style="5"/>
  </cols>
  <sheetData>
    <row r="1" spans="1:14" ht="15.6" customHeight="1" x14ac:dyDescent="0.3">
      <c r="H1" s="35"/>
      <c r="I1" s="35"/>
      <c r="J1" s="37" t="s">
        <v>48</v>
      </c>
      <c r="K1" s="37"/>
      <c r="L1" s="13"/>
    </row>
    <row r="2" spans="1:14" ht="15.6" customHeight="1" x14ac:dyDescent="0.3">
      <c r="H2" s="37" t="s">
        <v>44</v>
      </c>
      <c r="I2" s="37"/>
      <c r="J2" s="37"/>
      <c r="K2" s="37"/>
      <c r="L2" s="13"/>
      <c r="M2" s="13"/>
      <c r="N2" s="13"/>
    </row>
    <row r="3" spans="1:14" ht="15.6" customHeight="1" x14ac:dyDescent="0.3">
      <c r="H3" s="35"/>
      <c r="I3" s="38" t="s">
        <v>49</v>
      </c>
      <c r="J3" s="38"/>
      <c r="K3" s="38"/>
    </row>
    <row r="4" spans="1:14" ht="15.6" customHeight="1" x14ac:dyDescent="0.3">
      <c r="H4" s="39" t="s">
        <v>50</v>
      </c>
      <c r="I4" s="39"/>
      <c r="J4" s="39"/>
      <c r="K4" s="39"/>
    </row>
    <row r="5" spans="1:14" ht="16.8" x14ac:dyDescent="0.3">
      <c r="H5" s="35"/>
      <c r="I5" s="37" t="s">
        <v>46</v>
      </c>
      <c r="J5" s="37"/>
      <c r="K5" s="37"/>
    </row>
    <row r="6" spans="1:14" ht="16.8" x14ac:dyDescent="0.3">
      <c r="H6" s="35"/>
      <c r="I6" s="35"/>
      <c r="J6" s="35"/>
      <c r="K6" s="35"/>
    </row>
    <row r="7" spans="1:14" ht="16.8" x14ac:dyDescent="0.3">
      <c r="H7" s="36"/>
      <c r="I7" s="37" t="s">
        <v>45</v>
      </c>
      <c r="J7" s="37"/>
      <c r="K7" s="37"/>
    </row>
    <row r="8" spans="1:14" ht="16.8" x14ac:dyDescent="0.3">
      <c r="H8" s="37" t="s">
        <v>44</v>
      </c>
      <c r="I8" s="37"/>
      <c r="J8" s="37"/>
      <c r="K8" s="37"/>
    </row>
    <row r="9" spans="1:14" ht="16.8" x14ac:dyDescent="0.3">
      <c r="H9" s="36"/>
      <c r="I9" s="37" t="s">
        <v>46</v>
      </c>
      <c r="J9" s="37"/>
      <c r="K9" s="37"/>
    </row>
    <row r="10" spans="1:14" x14ac:dyDescent="0.3">
      <c r="H10" s="4"/>
      <c r="I10" s="6"/>
      <c r="J10" s="6"/>
      <c r="K10" s="6"/>
    </row>
    <row r="11" spans="1:14" x14ac:dyDescent="0.3">
      <c r="A11" s="40" t="s">
        <v>47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</row>
    <row r="12" spans="1:14" ht="16.2" thickBot="1" x14ac:dyDescent="0.35">
      <c r="A12" s="5"/>
      <c r="B12" s="7"/>
      <c r="E12" s="8"/>
      <c r="J12" s="9"/>
      <c r="K12" s="9" t="s">
        <v>0</v>
      </c>
    </row>
    <row r="13" spans="1:14" s="12" customFormat="1" ht="34.200000000000003" thickBot="1" x14ac:dyDescent="0.35">
      <c r="A13" s="14" t="s">
        <v>1</v>
      </c>
      <c r="B13" s="15" t="s">
        <v>2</v>
      </c>
      <c r="C13" s="16" t="s">
        <v>3</v>
      </c>
      <c r="D13" s="16" t="s">
        <v>4</v>
      </c>
      <c r="E13" s="16" t="s">
        <v>5</v>
      </c>
      <c r="F13" s="16" t="s">
        <v>6</v>
      </c>
      <c r="G13" s="16" t="s">
        <v>7</v>
      </c>
      <c r="H13" s="16" t="s">
        <v>8</v>
      </c>
      <c r="I13" s="16" t="s">
        <v>9</v>
      </c>
      <c r="J13" s="16" t="s">
        <v>10</v>
      </c>
      <c r="K13" s="17" t="s">
        <v>11</v>
      </c>
    </row>
    <row r="14" spans="1:14" ht="16.8" x14ac:dyDescent="0.3">
      <c r="A14" s="41">
        <v>1000000</v>
      </c>
      <c r="B14" s="42" t="s">
        <v>12</v>
      </c>
      <c r="C14" s="43">
        <f>SUM(C15+C23+C25+C33)</f>
        <v>424373697</v>
      </c>
      <c r="D14" s="43">
        <f t="shared" ref="D14:J14" si="0">SUM(D15+D23+D25+D33)</f>
        <v>39560428</v>
      </c>
      <c r="E14" s="43">
        <f t="shared" si="0"/>
        <v>245943517</v>
      </c>
      <c r="F14" s="43">
        <f t="shared" si="0"/>
        <v>240796777</v>
      </c>
      <c r="G14" s="43">
        <f t="shared" si="0"/>
        <v>98099290</v>
      </c>
      <c r="H14" s="43">
        <f t="shared" si="0"/>
        <v>158933054</v>
      </c>
      <c r="I14" s="43">
        <f t="shared" si="0"/>
        <v>85154104</v>
      </c>
      <c r="J14" s="43">
        <f t="shared" si="0"/>
        <v>45982983</v>
      </c>
      <c r="K14" s="44">
        <f>SUM(C14:J14)</f>
        <v>1338843850</v>
      </c>
      <c r="L14" s="10"/>
    </row>
    <row r="15" spans="1:14" ht="16.8" x14ac:dyDescent="0.3">
      <c r="A15" s="18">
        <v>1010000</v>
      </c>
      <c r="B15" s="19" t="s">
        <v>13</v>
      </c>
      <c r="C15" s="20">
        <f t="shared" ref="C15:J15" si="1">SUM(C16:C21)</f>
        <v>377801196</v>
      </c>
      <c r="D15" s="20">
        <f t="shared" si="1"/>
        <v>31381517</v>
      </c>
      <c r="E15" s="20">
        <f t="shared" si="1"/>
        <v>220200289</v>
      </c>
      <c r="F15" s="20">
        <f t="shared" si="1"/>
        <v>202844355</v>
      </c>
      <c r="G15" s="20">
        <f t="shared" si="1"/>
        <v>80604888</v>
      </c>
      <c r="H15" s="20">
        <f t="shared" si="1"/>
        <v>115425125</v>
      </c>
      <c r="I15" s="20">
        <f t="shared" si="1"/>
        <v>58862107</v>
      </c>
      <c r="J15" s="20">
        <f t="shared" si="1"/>
        <v>33806226</v>
      </c>
      <c r="K15" s="21">
        <f>SUM(C15:J15)</f>
        <v>1120925703</v>
      </c>
      <c r="L15" s="10"/>
    </row>
    <row r="16" spans="1:14" ht="33.6" x14ac:dyDescent="0.3">
      <c r="A16" s="18">
        <v>1010100</v>
      </c>
      <c r="B16" s="22" t="s">
        <v>14</v>
      </c>
      <c r="C16" s="20"/>
      <c r="D16" s="20"/>
      <c r="E16" s="20"/>
      <c r="F16" s="20"/>
      <c r="G16" s="20"/>
      <c r="H16" s="20"/>
      <c r="I16" s="20"/>
      <c r="J16" s="20"/>
      <c r="K16" s="21">
        <f t="shared" ref="K16:K21" si="2">SUM(C16:J16)</f>
        <v>0</v>
      </c>
      <c r="L16" s="10"/>
    </row>
    <row r="17" spans="1:12" ht="50.4" x14ac:dyDescent="0.3">
      <c r="A17" s="18">
        <v>1010200</v>
      </c>
      <c r="B17" s="22" t="s">
        <v>15</v>
      </c>
      <c r="C17" s="20">
        <f>155741879-1244036-6235040</f>
        <v>148262803</v>
      </c>
      <c r="D17" s="20">
        <f>14499637-17516</f>
        <v>14482121</v>
      </c>
      <c r="E17" s="20">
        <f>102124878+132712</f>
        <v>102257590</v>
      </c>
      <c r="F17" s="20">
        <f>97165109-318693-12493556</f>
        <v>84352860</v>
      </c>
      <c r="G17" s="20">
        <v>40621578</v>
      </c>
      <c r="H17" s="20">
        <v>53272988</v>
      </c>
      <c r="I17" s="20">
        <v>22317081</v>
      </c>
      <c r="J17" s="20">
        <v>15875150</v>
      </c>
      <c r="K17" s="21">
        <f t="shared" si="2"/>
        <v>481442171</v>
      </c>
      <c r="L17" s="10"/>
    </row>
    <row r="18" spans="1:12" ht="67.2" x14ac:dyDescent="0.3">
      <c r="A18" s="18">
        <v>1010500</v>
      </c>
      <c r="B18" s="23" t="s">
        <v>16</v>
      </c>
      <c r="C18" s="20">
        <f>2267552+1714052</f>
        <v>3981604</v>
      </c>
      <c r="D18" s="20">
        <f>109233+35032</f>
        <v>144265</v>
      </c>
      <c r="E18" s="20">
        <f>1385479+837628</f>
        <v>2223107</v>
      </c>
      <c r="F18" s="20">
        <f>1237491+545937</f>
        <v>1783428</v>
      </c>
      <c r="G18" s="20">
        <f>353270+397120</f>
        <v>750390</v>
      </c>
      <c r="H18" s="20">
        <f>905957+822576</f>
        <v>1728533</v>
      </c>
      <c r="I18" s="20">
        <f>463791+422565</f>
        <v>886356</v>
      </c>
      <c r="J18" s="20">
        <f>241167+225090</f>
        <v>466257</v>
      </c>
      <c r="K18" s="21">
        <f t="shared" si="2"/>
        <v>11963940</v>
      </c>
      <c r="L18" s="10"/>
    </row>
    <row r="19" spans="1:12" ht="67.2" x14ac:dyDescent="0.3">
      <c r="A19" s="18">
        <v>1010600</v>
      </c>
      <c r="B19" s="22" t="s">
        <v>17</v>
      </c>
      <c r="C19" s="20">
        <f>22861290-445821</f>
        <v>22415469</v>
      </c>
      <c r="D19" s="20">
        <f>606562-162076</f>
        <v>444486</v>
      </c>
      <c r="E19" s="20">
        <v>9588308</v>
      </c>
      <c r="F19" s="20">
        <f>1696847-119961</f>
        <v>1576886</v>
      </c>
      <c r="G19" s="20">
        <v>1740657</v>
      </c>
      <c r="H19" s="20">
        <v>1390301</v>
      </c>
      <c r="I19" s="20">
        <v>204040</v>
      </c>
      <c r="J19" s="20">
        <v>16100</v>
      </c>
      <c r="K19" s="21">
        <f t="shared" si="2"/>
        <v>37376247</v>
      </c>
      <c r="L19" s="10"/>
    </row>
    <row r="20" spans="1:12" ht="67.2" x14ac:dyDescent="0.3">
      <c r="A20" s="18">
        <v>1010601</v>
      </c>
      <c r="B20" s="22" t="s">
        <v>18</v>
      </c>
      <c r="C20" s="20">
        <f>32381367-3211290</f>
        <v>29170077</v>
      </c>
      <c r="D20" s="20">
        <f>426720-75612</f>
        <v>351108</v>
      </c>
      <c r="E20" s="20">
        <v>13900189</v>
      </c>
      <c r="F20" s="20">
        <f>10178082-399840</f>
        <v>9778242</v>
      </c>
      <c r="G20" s="20">
        <v>3314470</v>
      </c>
      <c r="H20" s="20">
        <v>11392048</v>
      </c>
      <c r="I20" s="20">
        <v>3465349</v>
      </c>
      <c r="J20" s="20">
        <v>2422413</v>
      </c>
      <c r="K20" s="21">
        <f t="shared" si="2"/>
        <v>73793896</v>
      </c>
      <c r="L20" s="10"/>
    </row>
    <row r="21" spans="1:12" ht="33.6" x14ac:dyDescent="0.3">
      <c r="A21" s="18">
        <v>1010700</v>
      </c>
      <c r="B21" s="22" t="s">
        <v>19</v>
      </c>
      <c r="C21" s="20">
        <f>148262804+25708439</f>
        <v>173971243</v>
      </c>
      <c r="D21" s="20">
        <f>14482122+1477415</f>
        <v>15959537</v>
      </c>
      <c r="E21" s="20">
        <f>83270100+8960995</f>
        <v>92231095</v>
      </c>
      <c r="F21" s="20">
        <f>96846417+8506522</f>
        <v>105352939</v>
      </c>
      <c r="G21" s="20">
        <f>31208502+2969291</f>
        <v>34177793</v>
      </c>
      <c r="H21" s="20">
        <f>42796407+4844848</f>
        <v>47641255</v>
      </c>
      <c r="I21" s="20">
        <f>29055128+2934153</f>
        <v>31989281</v>
      </c>
      <c r="J21" s="20">
        <f>13016244+2010062</f>
        <v>15026306</v>
      </c>
      <c r="K21" s="21">
        <f t="shared" si="2"/>
        <v>516349449</v>
      </c>
      <c r="L21" s="10"/>
    </row>
    <row r="22" spans="1:12" ht="16.8" x14ac:dyDescent="0.3">
      <c r="A22" s="24"/>
      <c r="B22" s="22"/>
      <c r="C22" s="20"/>
      <c r="D22" s="20"/>
      <c r="E22" s="20"/>
      <c r="F22" s="20"/>
      <c r="G22" s="20"/>
      <c r="H22" s="20"/>
      <c r="I22" s="20"/>
      <c r="J22" s="20"/>
      <c r="K22" s="21"/>
      <c r="L22" s="10"/>
    </row>
    <row r="23" spans="1:12" ht="16.8" x14ac:dyDescent="0.3">
      <c r="A23" s="18">
        <v>1040000</v>
      </c>
      <c r="B23" s="22" t="s">
        <v>20</v>
      </c>
      <c r="C23" s="20">
        <v>3924205</v>
      </c>
      <c r="D23" s="20">
        <v>242389</v>
      </c>
      <c r="E23" s="20">
        <v>2732078</v>
      </c>
      <c r="F23" s="20">
        <v>1993398</v>
      </c>
      <c r="G23" s="20">
        <v>1574908</v>
      </c>
      <c r="H23" s="20">
        <v>2204598</v>
      </c>
      <c r="I23" s="20">
        <v>1151080</v>
      </c>
      <c r="J23" s="20">
        <v>724326</v>
      </c>
      <c r="K23" s="21">
        <f>SUM(C23:J23)</f>
        <v>14546982</v>
      </c>
      <c r="L23" s="10"/>
    </row>
    <row r="24" spans="1:12" ht="16.8" x14ac:dyDescent="0.3">
      <c r="A24" s="24"/>
      <c r="B24" s="25"/>
      <c r="C24" s="20"/>
      <c r="D24" s="20"/>
      <c r="E24" s="20"/>
      <c r="F24" s="20"/>
      <c r="G24" s="20"/>
      <c r="H24" s="20"/>
      <c r="I24" s="20"/>
      <c r="J24" s="20"/>
      <c r="K24" s="21"/>
      <c r="L24" s="10"/>
    </row>
    <row r="25" spans="1:12" ht="43.8" customHeight="1" x14ac:dyDescent="0.3">
      <c r="A25" s="18">
        <v>1050000</v>
      </c>
      <c r="B25" s="22" t="s">
        <v>21</v>
      </c>
      <c r="C25" s="20">
        <v>11594328</v>
      </c>
      <c r="D25" s="20">
        <v>113272</v>
      </c>
      <c r="E25" s="20">
        <v>8148455</v>
      </c>
      <c r="F25" s="20">
        <v>25932429</v>
      </c>
      <c r="G25" s="20">
        <v>10370327</v>
      </c>
      <c r="H25" s="20">
        <v>29677580</v>
      </c>
      <c r="I25" s="20">
        <v>20692589</v>
      </c>
      <c r="J25" s="20">
        <v>8596100</v>
      </c>
      <c r="K25" s="21">
        <f t="shared" ref="K25:K30" si="3">SUM(C25:J25)</f>
        <v>115125080</v>
      </c>
      <c r="L25" s="10"/>
    </row>
    <row r="26" spans="1:12" ht="16.8" x14ac:dyDescent="0.3">
      <c r="A26" s="18">
        <v>1050100</v>
      </c>
      <c r="B26" s="22" t="s">
        <v>22</v>
      </c>
      <c r="C26" s="20">
        <f t="shared" ref="C26:J26" si="4">SUM(C27:C29)</f>
        <v>11339611</v>
      </c>
      <c r="D26" s="20">
        <f t="shared" si="4"/>
        <v>113272</v>
      </c>
      <c r="E26" s="20">
        <f t="shared" si="4"/>
        <v>8104886</v>
      </c>
      <c r="F26" s="20">
        <f t="shared" si="4"/>
        <v>25722429</v>
      </c>
      <c r="G26" s="20">
        <f t="shared" si="4"/>
        <v>10365360</v>
      </c>
      <c r="H26" s="20">
        <f t="shared" si="4"/>
        <v>29648580</v>
      </c>
      <c r="I26" s="20">
        <f t="shared" si="4"/>
        <v>20685089</v>
      </c>
      <c r="J26" s="20">
        <f t="shared" si="4"/>
        <v>8595600</v>
      </c>
      <c r="K26" s="21">
        <f t="shared" si="3"/>
        <v>114574827</v>
      </c>
      <c r="L26" s="10"/>
    </row>
    <row r="27" spans="1:12" ht="43.8" customHeight="1" x14ac:dyDescent="0.3">
      <c r="A27" s="24">
        <v>1050101</v>
      </c>
      <c r="B27" s="25" t="s">
        <v>23</v>
      </c>
      <c r="C27" s="26">
        <v>540934</v>
      </c>
      <c r="D27" s="26">
        <v>0</v>
      </c>
      <c r="E27" s="26">
        <v>932383</v>
      </c>
      <c r="F27" s="26">
        <v>16692975</v>
      </c>
      <c r="G27" s="26">
        <v>7695315</v>
      </c>
      <c r="H27" s="26">
        <v>20032012</v>
      </c>
      <c r="I27" s="26">
        <v>17799391</v>
      </c>
      <c r="J27" s="26">
        <v>7360529</v>
      </c>
      <c r="K27" s="27">
        <f t="shared" si="3"/>
        <v>71053539</v>
      </c>
      <c r="L27" s="10"/>
    </row>
    <row r="28" spans="1:12" ht="43.8" customHeight="1" x14ac:dyDescent="0.3">
      <c r="A28" s="24">
        <v>1050102</v>
      </c>
      <c r="B28" s="25" t="s">
        <v>24</v>
      </c>
      <c r="C28" s="26">
        <v>10723134</v>
      </c>
      <c r="D28" s="26">
        <v>112336</v>
      </c>
      <c r="E28" s="26">
        <v>7053360</v>
      </c>
      <c r="F28" s="26">
        <v>8143062</v>
      </c>
      <c r="G28" s="26">
        <v>1957799</v>
      </c>
      <c r="H28" s="26">
        <v>8940495</v>
      </c>
      <c r="I28" s="26">
        <v>2506268</v>
      </c>
      <c r="J28" s="26">
        <v>765885</v>
      </c>
      <c r="K28" s="27">
        <f t="shared" si="3"/>
        <v>40202339</v>
      </c>
      <c r="L28" s="10"/>
    </row>
    <row r="29" spans="1:12" ht="16.8" x14ac:dyDescent="0.3">
      <c r="A29" s="24">
        <v>1050103</v>
      </c>
      <c r="B29" s="25" t="s">
        <v>25</v>
      </c>
      <c r="C29" s="26">
        <v>75543</v>
      </c>
      <c r="D29" s="26">
        <v>936</v>
      </c>
      <c r="E29" s="26">
        <v>119143</v>
      </c>
      <c r="F29" s="26">
        <v>886392</v>
      </c>
      <c r="G29" s="26">
        <v>712246</v>
      </c>
      <c r="H29" s="26">
        <v>676073</v>
      </c>
      <c r="I29" s="26">
        <v>379430</v>
      </c>
      <c r="J29" s="26">
        <v>469186</v>
      </c>
      <c r="K29" s="27">
        <f t="shared" si="3"/>
        <v>3318949</v>
      </c>
      <c r="L29" s="10"/>
    </row>
    <row r="30" spans="1:12" ht="43.8" customHeight="1" x14ac:dyDescent="0.3">
      <c r="A30" s="18">
        <v>1051100</v>
      </c>
      <c r="B30" s="22" t="s">
        <v>26</v>
      </c>
      <c r="C30" s="20"/>
      <c r="D30" s="20"/>
      <c r="E30" s="20"/>
      <c r="F30" s="20"/>
      <c r="G30" s="20"/>
      <c r="H30" s="20"/>
      <c r="I30" s="20"/>
      <c r="J30" s="20"/>
      <c r="K30" s="21">
        <f t="shared" si="3"/>
        <v>0</v>
      </c>
      <c r="L30" s="10"/>
    </row>
    <row r="31" spans="1:12" ht="16.8" x14ac:dyDescent="0.3">
      <c r="A31" s="24"/>
      <c r="B31" s="25"/>
      <c r="C31" s="26"/>
      <c r="D31" s="26"/>
      <c r="E31" s="26"/>
      <c r="F31" s="26"/>
      <c r="G31" s="26"/>
      <c r="H31" s="26"/>
      <c r="I31" s="26"/>
      <c r="J31" s="26"/>
      <c r="K31" s="27"/>
      <c r="L31" s="10"/>
    </row>
    <row r="32" spans="1:12" ht="16.8" x14ac:dyDescent="0.3">
      <c r="A32" s="18">
        <v>1400000</v>
      </c>
      <c r="B32" s="22" t="s">
        <v>27</v>
      </c>
      <c r="C32" s="20">
        <f t="shared" ref="C32:J32" si="5">SUM(C33:C34)</f>
        <v>31053968</v>
      </c>
      <c r="D32" s="20">
        <f t="shared" si="5"/>
        <v>7823250</v>
      </c>
      <c r="E32" s="20">
        <f t="shared" si="5"/>
        <v>14862695</v>
      </c>
      <c r="F32" s="20">
        <f t="shared" si="5"/>
        <v>10026595</v>
      </c>
      <c r="G32" s="20">
        <f t="shared" si="5"/>
        <v>5549167</v>
      </c>
      <c r="H32" s="20">
        <f t="shared" si="5"/>
        <v>11625751</v>
      </c>
      <c r="I32" s="20">
        <f t="shared" si="5"/>
        <v>4448328</v>
      </c>
      <c r="J32" s="20">
        <f t="shared" si="5"/>
        <v>2856331</v>
      </c>
      <c r="K32" s="21">
        <f t="shared" ref="K32:K33" si="6">SUM(C32:J32)</f>
        <v>88246085</v>
      </c>
      <c r="L32" s="10"/>
    </row>
    <row r="33" spans="1:12" s="11" customFormat="1" ht="16.8" x14ac:dyDescent="0.3">
      <c r="A33" s="28">
        <v>1400400</v>
      </c>
      <c r="B33" s="29" t="s">
        <v>28</v>
      </c>
      <c r="C33" s="26">
        <v>31053968</v>
      </c>
      <c r="D33" s="26">
        <v>7823250</v>
      </c>
      <c r="E33" s="26">
        <v>14862695</v>
      </c>
      <c r="F33" s="26">
        <f>19106168-9079573</f>
        <v>10026595</v>
      </c>
      <c r="G33" s="26">
        <v>5549167</v>
      </c>
      <c r="H33" s="26">
        <v>11625751</v>
      </c>
      <c r="I33" s="26">
        <v>4448328</v>
      </c>
      <c r="J33" s="26">
        <v>2856331</v>
      </c>
      <c r="K33" s="27">
        <f t="shared" si="6"/>
        <v>88246085</v>
      </c>
    </row>
    <row r="34" spans="1:12" ht="16.8" x14ac:dyDescent="0.3">
      <c r="A34" s="24"/>
      <c r="B34" s="25"/>
      <c r="C34" s="26"/>
      <c r="D34" s="26"/>
      <c r="E34" s="26"/>
      <c r="F34" s="26"/>
      <c r="G34" s="26"/>
      <c r="H34" s="26"/>
      <c r="I34" s="26"/>
      <c r="J34" s="26"/>
      <c r="K34" s="21"/>
      <c r="L34" s="10"/>
    </row>
    <row r="35" spans="1:12" ht="16.8" x14ac:dyDescent="0.3">
      <c r="A35" s="18">
        <v>2000000</v>
      </c>
      <c r="B35" s="45" t="s">
        <v>29</v>
      </c>
      <c r="C35" s="20">
        <f>SUM(C36+C43+C46+C48)</f>
        <v>6511545</v>
      </c>
      <c r="D35" s="20">
        <f t="shared" ref="D35:J35" si="7">SUM(D36+D43+D46+D48)</f>
        <v>92489</v>
      </c>
      <c r="E35" s="20">
        <f t="shared" si="7"/>
        <v>3975055</v>
      </c>
      <c r="F35" s="20">
        <f t="shared" si="7"/>
        <v>3613707</v>
      </c>
      <c r="G35" s="20">
        <f t="shared" si="7"/>
        <v>1788588</v>
      </c>
      <c r="H35" s="20">
        <f t="shared" si="7"/>
        <v>2905772</v>
      </c>
      <c r="I35" s="20">
        <f t="shared" si="7"/>
        <v>6394541</v>
      </c>
      <c r="J35" s="20">
        <f t="shared" si="7"/>
        <v>2818307</v>
      </c>
      <c r="K35" s="21">
        <f t="shared" ref="K35:K41" si="8">SUM(C35:J35)</f>
        <v>28100004</v>
      </c>
      <c r="L35" s="10"/>
    </row>
    <row r="36" spans="1:12" ht="67.2" x14ac:dyDescent="0.3">
      <c r="A36" s="18">
        <v>2010000</v>
      </c>
      <c r="B36" s="22" t="s">
        <v>30</v>
      </c>
      <c r="C36" s="20">
        <v>3392078</v>
      </c>
      <c r="D36" s="20">
        <v>52830</v>
      </c>
      <c r="E36" s="20">
        <v>1493306</v>
      </c>
      <c r="F36" s="20">
        <v>1807071</v>
      </c>
      <c r="G36" s="20">
        <v>829052</v>
      </c>
      <c r="H36" s="20">
        <v>1914211</v>
      </c>
      <c r="I36" s="20">
        <v>5833752</v>
      </c>
      <c r="J36" s="20">
        <v>2524476</v>
      </c>
      <c r="K36" s="21">
        <f t="shared" si="8"/>
        <v>17846776</v>
      </c>
      <c r="L36" s="10"/>
    </row>
    <row r="37" spans="1:12" ht="50.4" x14ac:dyDescent="0.3">
      <c r="A37" s="18">
        <v>2010200</v>
      </c>
      <c r="B37" s="22" t="s">
        <v>31</v>
      </c>
      <c r="C37" s="20">
        <v>2529644</v>
      </c>
      <c r="D37" s="20">
        <v>52051</v>
      </c>
      <c r="E37" s="20">
        <v>649291</v>
      </c>
      <c r="F37" s="20">
        <v>810409</v>
      </c>
      <c r="G37" s="20">
        <v>362703</v>
      </c>
      <c r="H37" s="20">
        <v>744607</v>
      </c>
      <c r="I37" s="20">
        <v>830237</v>
      </c>
      <c r="J37" s="20">
        <v>553953</v>
      </c>
      <c r="K37" s="21">
        <f t="shared" si="8"/>
        <v>6532895</v>
      </c>
      <c r="L37" s="10"/>
    </row>
    <row r="38" spans="1:12" ht="50.4" x14ac:dyDescent="0.3">
      <c r="A38" s="18">
        <v>2010300</v>
      </c>
      <c r="B38" s="22" t="s">
        <v>32</v>
      </c>
      <c r="C38" s="20">
        <v>65626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1">
        <f t="shared" si="8"/>
        <v>65626</v>
      </c>
      <c r="L38" s="10"/>
    </row>
    <row r="39" spans="1:12" ht="43.8" customHeight="1" x14ac:dyDescent="0.3">
      <c r="A39" s="18">
        <v>2010400</v>
      </c>
      <c r="B39" s="22" t="s">
        <v>33</v>
      </c>
      <c r="C39" s="20">
        <v>550000</v>
      </c>
      <c r="D39" s="20">
        <v>0</v>
      </c>
      <c r="E39" s="20">
        <v>363339</v>
      </c>
      <c r="F39" s="20">
        <v>889403</v>
      </c>
      <c r="G39" s="20">
        <v>427731</v>
      </c>
      <c r="H39" s="20">
        <v>1100000</v>
      </c>
      <c r="I39" s="20">
        <v>4854630</v>
      </c>
      <c r="J39" s="20">
        <v>1936006</v>
      </c>
      <c r="K39" s="21">
        <f t="shared" si="8"/>
        <v>10121109</v>
      </c>
      <c r="L39" s="10"/>
    </row>
    <row r="40" spans="1:12" ht="43.8" customHeight="1" x14ac:dyDescent="0.3">
      <c r="A40" s="18">
        <v>2010500</v>
      </c>
      <c r="B40" s="22" t="s">
        <v>34</v>
      </c>
      <c r="C40" s="20">
        <v>14800</v>
      </c>
      <c r="D40" s="20">
        <v>0</v>
      </c>
      <c r="E40" s="20">
        <v>5537</v>
      </c>
      <c r="F40" s="20">
        <v>23537</v>
      </c>
      <c r="G40" s="20">
        <v>10356</v>
      </c>
      <c r="H40" s="20">
        <v>8500</v>
      </c>
      <c r="I40" s="20">
        <v>55185</v>
      </c>
      <c r="J40" s="20">
        <v>20034</v>
      </c>
      <c r="K40" s="21">
        <f t="shared" si="8"/>
        <v>137949</v>
      </c>
      <c r="L40" s="10"/>
    </row>
    <row r="41" spans="1:12" ht="43.8" customHeight="1" x14ac:dyDescent="0.3">
      <c r="A41" s="18">
        <v>2010900</v>
      </c>
      <c r="B41" s="22" t="s">
        <v>35</v>
      </c>
      <c r="C41" s="20">
        <v>232008</v>
      </c>
      <c r="D41" s="20">
        <v>779</v>
      </c>
      <c r="E41" s="20">
        <v>475026</v>
      </c>
      <c r="F41" s="20">
        <v>83722</v>
      </c>
      <c r="G41" s="20">
        <v>28262</v>
      </c>
      <c r="H41" s="20">
        <v>61104</v>
      </c>
      <c r="I41" s="20">
        <v>93700</v>
      </c>
      <c r="J41" s="20">
        <v>13585</v>
      </c>
      <c r="K41" s="21">
        <f t="shared" si="8"/>
        <v>988186</v>
      </c>
      <c r="L41" s="10"/>
    </row>
    <row r="42" spans="1:12" ht="16.8" x14ac:dyDescent="0.3">
      <c r="A42" s="18"/>
      <c r="B42" s="22"/>
      <c r="C42" s="20"/>
      <c r="D42" s="20"/>
      <c r="E42" s="20"/>
      <c r="F42" s="20"/>
      <c r="G42" s="20"/>
      <c r="H42" s="20"/>
      <c r="I42" s="20"/>
      <c r="J42" s="20"/>
      <c r="K42" s="21"/>
      <c r="L42" s="10"/>
    </row>
    <row r="43" spans="1:12" ht="50.4" x14ac:dyDescent="0.3">
      <c r="A43" s="18">
        <v>2020000</v>
      </c>
      <c r="B43" s="22" t="s">
        <v>36</v>
      </c>
      <c r="C43" s="20">
        <v>671073</v>
      </c>
      <c r="D43" s="20">
        <v>154</v>
      </c>
      <c r="E43" s="20">
        <v>1086792</v>
      </c>
      <c r="F43" s="20">
        <v>1108704</v>
      </c>
      <c r="G43" s="20">
        <v>68689</v>
      </c>
      <c r="H43" s="20">
        <v>258626</v>
      </c>
      <c r="I43" s="20">
        <v>66961</v>
      </c>
      <c r="J43" s="20">
        <v>29252</v>
      </c>
      <c r="K43" s="21">
        <f>SUM(C43:J43)</f>
        <v>3290251</v>
      </c>
      <c r="L43" s="10"/>
    </row>
    <row r="44" spans="1:12" ht="50.4" x14ac:dyDescent="0.3">
      <c r="A44" s="24">
        <v>2020100</v>
      </c>
      <c r="B44" s="30" t="s">
        <v>37</v>
      </c>
      <c r="C44" s="26">
        <v>500000</v>
      </c>
      <c r="D44" s="26">
        <v>0</v>
      </c>
      <c r="E44" s="26">
        <v>1000000</v>
      </c>
      <c r="F44" s="26">
        <v>1005000</v>
      </c>
      <c r="G44" s="26">
        <v>28000</v>
      </c>
      <c r="H44" s="26">
        <v>200000</v>
      </c>
      <c r="I44" s="26">
        <v>35000</v>
      </c>
      <c r="J44" s="26">
        <v>29252</v>
      </c>
      <c r="K44" s="27">
        <f>SUM(C44:J44)</f>
        <v>2797252</v>
      </c>
      <c r="L44" s="10"/>
    </row>
    <row r="45" spans="1:12" ht="16.8" x14ac:dyDescent="0.3">
      <c r="A45" s="24"/>
      <c r="B45" s="25"/>
      <c r="C45" s="26"/>
      <c r="D45" s="26"/>
      <c r="E45" s="26"/>
      <c r="F45" s="26"/>
      <c r="G45" s="26"/>
      <c r="H45" s="26"/>
      <c r="I45" s="26"/>
      <c r="J45" s="26"/>
      <c r="K45" s="21"/>
      <c r="L45" s="10"/>
    </row>
    <row r="46" spans="1:12" ht="33.6" x14ac:dyDescent="0.3">
      <c r="A46" s="18">
        <v>2060000</v>
      </c>
      <c r="B46" s="22" t="s">
        <v>38</v>
      </c>
      <c r="C46" s="20">
        <v>297017</v>
      </c>
      <c r="D46" s="20">
        <v>31123</v>
      </c>
      <c r="E46" s="20">
        <v>4236</v>
      </c>
      <c r="F46" s="20">
        <v>23000</v>
      </c>
      <c r="G46" s="20">
        <v>1740</v>
      </c>
      <c r="H46" s="20">
        <v>16104</v>
      </c>
      <c r="I46" s="20">
        <v>12106</v>
      </c>
      <c r="J46" s="20">
        <v>26578</v>
      </c>
      <c r="K46" s="21">
        <f>SUM(C46:J46)</f>
        <v>411904</v>
      </c>
      <c r="L46" s="10"/>
    </row>
    <row r="47" spans="1:12" ht="16.8" x14ac:dyDescent="0.3">
      <c r="A47" s="24"/>
      <c r="B47" s="25"/>
      <c r="C47" s="20"/>
      <c r="D47" s="20"/>
      <c r="E47" s="20"/>
      <c r="F47" s="20"/>
      <c r="G47" s="20"/>
      <c r="H47" s="20"/>
      <c r="I47" s="20"/>
      <c r="J47" s="20"/>
      <c r="K47" s="21"/>
      <c r="L47" s="10"/>
    </row>
    <row r="48" spans="1:12" ht="43.8" customHeight="1" x14ac:dyDescent="0.3">
      <c r="A48" s="18">
        <v>2070000</v>
      </c>
      <c r="B48" s="22" t="s">
        <v>39</v>
      </c>
      <c r="C48" s="20">
        <v>2151377</v>
      </c>
      <c r="D48" s="20">
        <v>8382</v>
      </c>
      <c r="E48" s="20">
        <v>1390721</v>
      </c>
      <c r="F48" s="20">
        <v>674932</v>
      </c>
      <c r="G48" s="20">
        <v>889107</v>
      </c>
      <c r="H48" s="20">
        <v>716831</v>
      </c>
      <c r="I48" s="20">
        <v>481722</v>
      </c>
      <c r="J48" s="20">
        <v>238001</v>
      </c>
      <c r="K48" s="21">
        <f>SUM(C48:J48)</f>
        <v>6551073</v>
      </c>
      <c r="L48" s="10"/>
    </row>
    <row r="49" spans="1:15" ht="16.8" x14ac:dyDescent="0.3">
      <c r="A49" s="24"/>
      <c r="B49" s="25"/>
      <c r="C49" s="20"/>
      <c r="D49" s="20"/>
      <c r="E49" s="20"/>
      <c r="F49" s="20"/>
      <c r="G49" s="20"/>
      <c r="H49" s="20"/>
      <c r="I49" s="20"/>
      <c r="J49" s="20"/>
      <c r="K49" s="21"/>
      <c r="L49" s="10"/>
    </row>
    <row r="50" spans="1:15" ht="33.6" x14ac:dyDescent="0.3">
      <c r="A50" s="18">
        <v>4000000</v>
      </c>
      <c r="B50" s="22" t="s">
        <v>40</v>
      </c>
      <c r="C50" s="20">
        <f t="shared" ref="C50:J50" si="9">SUM(C51)</f>
        <v>5317184</v>
      </c>
      <c r="D50" s="20">
        <f t="shared" si="9"/>
        <v>4615504</v>
      </c>
      <c r="E50" s="20">
        <f t="shared" si="9"/>
        <v>1674668</v>
      </c>
      <c r="F50" s="20">
        <f t="shared" si="9"/>
        <v>3025947</v>
      </c>
      <c r="G50" s="20">
        <f t="shared" si="9"/>
        <v>702531</v>
      </c>
      <c r="H50" s="20">
        <f t="shared" si="9"/>
        <v>1536005</v>
      </c>
      <c r="I50" s="20">
        <f t="shared" si="9"/>
        <v>810159</v>
      </c>
      <c r="J50" s="20">
        <f t="shared" si="9"/>
        <v>377880</v>
      </c>
      <c r="K50" s="21">
        <f t="shared" ref="K50:K51" si="10">SUM(C50:J50)</f>
        <v>18059878</v>
      </c>
      <c r="L50" s="10"/>
    </row>
    <row r="51" spans="1:15" ht="43.8" customHeight="1" x14ac:dyDescent="0.3">
      <c r="A51" s="18">
        <v>4020200</v>
      </c>
      <c r="B51" s="22" t="s">
        <v>41</v>
      </c>
      <c r="C51" s="20">
        <v>5317184</v>
      </c>
      <c r="D51" s="20">
        <v>4615504</v>
      </c>
      <c r="E51" s="20">
        <v>1674668</v>
      </c>
      <c r="F51" s="20">
        <v>3025947</v>
      </c>
      <c r="G51" s="20">
        <v>702531</v>
      </c>
      <c r="H51" s="20">
        <v>1536005</v>
      </c>
      <c r="I51" s="20">
        <v>810159</v>
      </c>
      <c r="J51" s="20">
        <v>377880</v>
      </c>
      <c r="K51" s="21">
        <f t="shared" si="10"/>
        <v>18059878</v>
      </c>
      <c r="L51" s="10"/>
    </row>
    <row r="52" spans="1:15" ht="16.8" x14ac:dyDescent="0.3">
      <c r="A52" s="18"/>
      <c r="B52" s="22"/>
      <c r="C52" s="20"/>
      <c r="D52" s="20"/>
      <c r="E52" s="20"/>
      <c r="F52" s="20"/>
      <c r="G52" s="20"/>
      <c r="H52" s="20"/>
      <c r="I52" s="20"/>
      <c r="J52" s="20"/>
      <c r="K52" s="21"/>
      <c r="L52" s="10"/>
    </row>
    <row r="53" spans="1:15" ht="51" customHeight="1" thickBot="1" x14ac:dyDescent="0.35">
      <c r="A53" s="46">
        <v>5000000</v>
      </c>
      <c r="B53" s="47" t="s">
        <v>42</v>
      </c>
      <c r="C53" s="48">
        <v>27931800</v>
      </c>
      <c r="D53" s="48">
        <v>744617</v>
      </c>
      <c r="E53" s="48">
        <v>20718822</v>
      </c>
      <c r="F53" s="48">
        <v>7558316</v>
      </c>
      <c r="G53" s="48">
        <v>4535185</v>
      </c>
      <c r="H53" s="48">
        <v>7467547</v>
      </c>
      <c r="I53" s="48">
        <v>7607041</v>
      </c>
      <c r="J53" s="48">
        <v>2869183</v>
      </c>
      <c r="K53" s="49">
        <f>SUM(C53:J53)</f>
        <v>79432511</v>
      </c>
      <c r="L53" s="10"/>
    </row>
    <row r="54" spans="1:15" ht="27" customHeight="1" thickBot="1" x14ac:dyDescent="0.35">
      <c r="A54" s="31"/>
      <c r="B54" s="32" t="s">
        <v>43</v>
      </c>
      <c r="C54" s="33">
        <f t="shared" ref="C54:J54" si="11">SUM(C14+C35+C50+C53)</f>
        <v>464134226</v>
      </c>
      <c r="D54" s="33">
        <f t="shared" si="11"/>
        <v>45013038</v>
      </c>
      <c r="E54" s="33">
        <f t="shared" si="11"/>
        <v>272312062</v>
      </c>
      <c r="F54" s="33">
        <f t="shared" si="11"/>
        <v>254994747</v>
      </c>
      <c r="G54" s="33">
        <f t="shared" si="11"/>
        <v>105125594</v>
      </c>
      <c r="H54" s="33">
        <f t="shared" si="11"/>
        <v>170842378</v>
      </c>
      <c r="I54" s="33">
        <f t="shared" si="11"/>
        <v>99965845</v>
      </c>
      <c r="J54" s="33">
        <f t="shared" si="11"/>
        <v>52048353</v>
      </c>
      <c r="K54" s="34">
        <f>SUM(C54:J54)</f>
        <v>1464436243</v>
      </c>
      <c r="L54" s="10"/>
    </row>
    <row r="55" spans="1:15" x14ac:dyDescent="0.3">
      <c r="L55" s="10"/>
    </row>
    <row r="56" spans="1:15" x14ac:dyDescent="0.3">
      <c r="L56" s="10"/>
    </row>
    <row r="58" spans="1:15" x14ac:dyDescent="0.3">
      <c r="L58" s="3"/>
      <c r="M58" s="3"/>
      <c r="N58" s="3"/>
      <c r="O58" s="3"/>
    </row>
  </sheetData>
  <mergeCells count="9">
    <mergeCell ref="I7:K7"/>
    <mergeCell ref="H8:K8"/>
    <mergeCell ref="I9:K9"/>
    <mergeCell ref="A11:K11"/>
    <mergeCell ref="J1:K1"/>
    <mergeCell ref="I5:K5"/>
    <mergeCell ref="I3:K3"/>
    <mergeCell ref="H4:K4"/>
    <mergeCell ref="H2:K2"/>
  </mergeCells>
  <pageMargins left="0.39370078740157483" right="0.39370078740157483" top="0.47244094488188981" bottom="0.19685039370078741" header="0" footer="0"/>
  <pageSetup paperSize="9" scale="69" firstPageNumber="145" fitToHeight="5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1274</vt:lpstr>
      <vt:lpstr>'1274'!Заголовки_для_печати</vt:lpstr>
      <vt:lpstr>'1274'!Область_печати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2024-03-01T08:51:58Z</dcterms:modified>
</cp:coreProperties>
</file>