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0" yWindow="0" windowWidth="23040" windowHeight="8244"/>
  </bookViews>
  <sheets>
    <sheet name="Приложение № 2.2" sheetId="2" r:id="rId1"/>
  </sheets>
  <definedNames>
    <definedName name="_xlnm.Print_Titles" localSheetId="0">'Приложение № 2.2'!$13:$13</definedName>
    <definedName name="_xlnm.Print_Area" localSheetId="0">'Приложение № 2.2'!$A$1:$C$272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1" i="2" l="1"/>
  <c r="C130" i="2"/>
  <c r="C20" i="2" l="1"/>
  <c r="C129" i="2"/>
  <c r="C238" i="2"/>
  <c r="C272" i="2" s="1"/>
  <c r="C270" i="2"/>
  <c r="C269" i="2"/>
  <c r="C268" i="2"/>
  <c r="C267" i="2"/>
  <c r="C247" i="2"/>
  <c r="C228" i="2"/>
  <c r="C192" i="2"/>
  <c r="C189" i="2"/>
  <c r="C188" i="2"/>
  <c r="C187" i="2"/>
  <c r="C186" i="2"/>
  <c r="C185" i="2"/>
  <c r="C190" i="2" s="1"/>
  <c r="C170" i="2"/>
  <c r="C165" i="2"/>
  <c r="C156" i="2"/>
  <c r="C154" i="2"/>
  <c r="C152" i="2"/>
  <c r="C137" i="2"/>
  <c r="C138" i="2" s="1"/>
  <c r="C120" i="2"/>
  <c r="C121" i="2" s="1"/>
  <c r="C114" i="2"/>
  <c r="C101" i="2"/>
  <c r="C89" i="2" l="1"/>
  <c r="C93" i="2" s="1"/>
  <c r="C87" i="2"/>
  <c r="C62" i="2"/>
  <c r="C52" i="2"/>
  <c r="C56" i="2" s="1"/>
  <c r="C49" i="2"/>
  <c r="C48" i="2"/>
  <c r="C45" i="2"/>
  <c r="C40" i="2"/>
  <c r="C25" i="2"/>
  <c r="C28" i="2" s="1"/>
  <c r="C14" i="2"/>
  <c r="E280" i="2" l="1"/>
  <c r="D288" i="2" l="1"/>
  <c r="C125" i="2" l="1"/>
  <c r="C124" i="2"/>
  <c r="C19" i="2" l="1"/>
  <c r="C250" i="2" l="1"/>
  <c r="C262" i="2" l="1"/>
  <c r="C254" i="2"/>
  <c r="C243" i="2"/>
  <c r="C126" i="2" l="1"/>
  <c r="C231" i="2" l="1"/>
  <c r="C224" i="2"/>
  <c r="C218" i="2"/>
  <c r="C215" i="2"/>
  <c r="C201" i="2"/>
  <c r="C198" i="2"/>
  <c r="C180" i="2"/>
  <c r="C174" i="2"/>
  <c r="C168" i="2"/>
  <c r="C162" i="2"/>
  <c r="C142" i="2"/>
  <c r="C108" i="2"/>
  <c r="C105" i="2"/>
  <c r="C82" i="2"/>
  <c r="C77" i="2"/>
  <c r="C74" i="2"/>
  <c r="C69" i="2"/>
  <c r="C66" i="2"/>
  <c r="C34" i="2"/>
  <c r="C41" i="2" s="1"/>
  <c r="C279" i="2" s="1"/>
  <c r="E279" i="2" s="1"/>
  <c r="C205" i="2"/>
  <c r="C211" i="2"/>
  <c r="C96" i="2" l="1"/>
  <c r="C97" i="2" l="1"/>
  <c r="C281" i="2" s="1"/>
  <c r="E281" i="2" s="1"/>
  <c r="C193" i="2" l="1"/>
  <c r="C171" i="2"/>
  <c r="C265" i="2"/>
  <c r="C206" i="2" l="1"/>
  <c r="C284" i="2"/>
  <c r="E284" i="2" s="1"/>
  <c r="C271" i="2"/>
  <c r="C287" i="2" s="1"/>
  <c r="E287" i="2" s="1"/>
  <c r="C236" i="2" l="1"/>
  <c r="C221" i="2"/>
  <c r="C232" i="2" s="1"/>
  <c r="C285" i="2" s="1"/>
  <c r="E285" i="2" s="1"/>
  <c r="C111" i="2"/>
  <c r="C115" i="2" l="1"/>
  <c r="C282" i="2" s="1"/>
  <c r="E282" i="2" s="1"/>
  <c r="C29" i="2"/>
  <c r="C237" i="2"/>
  <c r="C286" i="2" s="1"/>
  <c r="E286" i="2" s="1"/>
  <c r="C143" i="2"/>
  <c r="C283" i="2"/>
  <c r="E283" i="2" s="1"/>
  <c r="C278" i="2" l="1"/>
  <c r="E278" i="2" l="1"/>
  <c r="E288" i="2" s="1"/>
  <c r="C288" i="2"/>
  <c r="C21" i="2"/>
</calcChain>
</file>

<file path=xl/sharedStrings.xml><?xml version="1.0" encoding="utf-8"?>
<sst xmlns="http://schemas.openxmlformats.org/spreadsheetml/2006/main" count="290" uniqueCount="212">
  <si>
    <t xml:space="preserve">Государственная администрация Рыбницкого района и г. Рыбницы 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</si>
  <si>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</si>
  <si>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</si>
  <si>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</si>
  <si>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</si>
  <si>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</si>
  <si>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</si>
  <si>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</si>
  <si>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</si>
  <si>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</si>
  <si>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</si>
  <si>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</si>
  <si>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</si>
  <si>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</si>
  <si>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</si>
  <si>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</si>
  <si>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</si>
  <si>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</si>
  <si>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</si>
  <si>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</si>
  <si>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</si>
  <si>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</si>
  <si>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</si>
  <si>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</si>
  <si>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</si>
  <si>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</si>
  <si>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</si>
  <si>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Министерство государственной безопасности Приднестровской Молдавской Республики</t>
  </si>
  <si>
    <t xml:space="preserve">Государственная служба исполнения наказаний Министерства юстиции Приднестровской Молдавской Республики 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</si>
  <si>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</si>
  <si>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</si>
  <si>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</si>
  <si>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</si>
  <si>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</si>
  <si>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</si>
  <si>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</si>
  <si>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</si>
  <si>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</si>
  <si>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</si>
  <si>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</si>
  <si>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</si>
  <si>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</si>
  <si>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ВСЕГО расходов по Фонду капитальных вложений Приднестровской Молдавской Республики</t>
  </si>
  <si>
    <t>Правительство Приднестровской Молдавской Республики</t>
  </si>
  <si>
    <t xml:space="preserve">Государственная служба по культуре и историческому наследию Приднестровской Молдавской Республики </t>
  </si>
  <si>
    <t xml:space="preserve">Министерство иностранных дел Приднестровской Молдавской Республики </t>
  </si>
  <si>
    <t>Судебный департамент при Верховном суде Приднестровской Молдавской Республики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</si>
  <si>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</si>
  <si>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</si>
  <si>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</si>
  <si>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 xml:space="preserve">Счетная палата Приднестровской Молдавской Республики </t>
  </si>
  <si>
    <t>Капитальный ремонт парка "Октябрьский" в г. Бендеры, в том числе проектные работы</t>
  </si>
  <si>
    <t>Восстановление парка Витгенштейна, г. Каменка, в том числе проектные работы</t>
  </si>
  <si>
    <t>Государственная служба управления документацией и архивами Приднестровской Молдавской Республики</t>
  </si>
  <si>
    <t>Приобретение комплекса строений, расположенного по адресу: г. Тирасполь, ул.  Ленина, д. 1/1</t>
  </si>
  <si>
    <t>Участие Правительства в осуществлении отдельных программ (290 000)</t>
  </si>
  <si>
    <t>Государственная администрация Рыбницкого района и г. Рыбницы</t>
  </si>
  <si>
    <t>Итого по подстатье 290 000</t>
  </si>
  <si>
    <t>Капитальный ремонт административного здания УГАИ, расположенного по адресу: г. Бендеры, ул. Тимирязева, 2а, в том числе проектные работы</t>
  </si>
  <si>
    <t>Капитальный ремонт городского стадиона, расположенного по адресу: г. Днестровск, ул. Строителей</t>
  </si>
  <si>
    <t>Разработка проектно-сметной документации</t>
  </si>
  <si>
    <t>Реконструкция картодрома, расположенного по адресу : г. Григориополь, ул. Васканова, б/н</t>
  </si>
  <si>
    <t>Реконструкция операционного блока ГУ "Дубоссарская центральная районная больница", расположенного по адресу: г. Дубоссары, ул. Фрунзе, 46</t>
  </si>
  <si>
    <t xml:space="preserve">Устройство приточно-вытяжной вентиляции ФАПа с. Янтарное ГУ "Каменская центральная районная больница", расположенного по адресу: с. Янтарное, ул. Ленина, 18 А </t>
  </si>
  <si>
    <t>Реконструкция СВА с. Дойбаны под размещение единого комплекса для проживания одиноких граждан пожилого возраста, расположенного по адресу: с. Дойбаны-1, ул. Молодежная, д. 8</t>
  </si>
  <si>
    <t>Оборудование пищеблока механической  (приточно-вытяжной) вентиляцией ГОУ "Бендерская С(К)ОШИ III, IV, VII видов", расположенного по адресу: г. Бендеры, ул. 12 Октября, 81в</t>
  </si>
  <si>
    <t>Капитальный ремонт МДОУ "Центр развития ребенка "Ивушка", расположенного по адресу: г. Слободзея, ул. Ленина, 76/1</t>
  </si>
  <si>
    <t>Ремонт стадиона "Октомбрие", расположенного по адресу: г. Каменка, пер. Кирова, 2, в том числе проектные работы</t>
  </si>
  <si>
    <t>Капитальный ремонт СВА с. Протягайловка ГУ "Бендерский центр амбулаторно-поликлинической помощи", расположенного по адресу: с. Протягайловка, пер. Первомайский, 6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</si>
  <si>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ул. Ленинградская, 20, в том числе ремонт дорожного покрытия</t>
  </si>
  <si>
    <t>Капитальный ремонт здания Министерства иностранных дел ПМР, расположенного по адресу: г. Тирасполь, ул. Свердлова, 45</t>
  </si>
  <si>
    <t>Капитальный ремонт поликлиники МГБ ПМР, расположенной по адресу: г. Тирасполь, ул. Мира, 27</t>
  </si>
  <si>
    <t>Капитальный ремонт здания Счетной палаты, расположенного по адресу: г. Тирасполь, ул. Ленина 1/2</t>
  </si>
  <si>
    <t>Капитальный ремонт здания Слободзейского районного суда, расположенного по адресу: г. Слободзея, ул. Ленина, 74</t>
  </si>
  <si>
    <t xml:space="preserve">"О республиканском бюджете на 2024 год" </t>
  </si>
  <si>
    <t>ДОХОДЫ ВСЕГО, в том числе:</t>
  </si>
  <si>
    <t>Экспертиза проектно-сметной документации по капитальному ремонту зданий и сооружений</t>
  </si>
  <si>
    <t>к  Закону Приднестровской Молдавской Республики</t>
  </si>
  <si>
    <t>Экспертиза проектно-сметной документации по строительству зданий и сооружений</t>
  </si>
  <si>
    <t>Итого по подстатье 240270</t>
  </si>
  <si>
    <t>ВСЕГО по ФКВ:</t>
  </si>
  <si>
    <t>итог с поправками</t>
  </si>
  <si>
    <t>итоги по проекту</t>
  </si>
  <si>
    <t>Капитальные вложения в жилищное строительство (240210)</t>
  </si>
  <si>
    <t>отклонения для поправок</t>
  </si>
  <si>
    <t>Приложение № 2.2</t>
  </si>
  <si>
    <t xml:space="preserve">Оборудование здания государственных архивов, расположенного по адресу:  г. Тирасполь, ул. Текстильщиков, 36,  для обеспечения сохранности документов на нетрадиционных носителях </t>
  </si>
  <si>
    <t xml:space="preserve">Приобретение оборудования для спортивных залов корпусов № 1 и № 3 и спортивного зала инженерно-технического института, оборудование спортивных площадок студенческого городка, инженерно-технического института и спортивно-оздоровительного комплекса "Содружество" </t>
  </si>
  <si>
    <t>Строительство пристройки к зданию корпуса ГУ "Тираспольский психоневрологический дом-интернат", расположенному по адресу: г. Тирасполь, ул. Гвардейская, 9, в том числе проектные работы</t>
  </si>
  <si>
    <t xml:space="preserve">Реконструкция летнего кинотеатра в г. Слободзее, в том числе благоустройство территории </t>
  </si>
  <si>
    <t>Капитальный ремонт помещений скорой медицинской помощи, приемного отделения  ГУ "Каменская центральная районная больница", расположенного по адресу: г. Каменка, ул. Кирова, 300/2, в том числе проектные работы</t>
  </si>
  <si>
    <t>Капитальный ремонт ГУ "Бендерский психоневрологический дом-интернат", расположенного по адресу: г. Бендеры, ул. Пионерская, 15</t>
  </si>
  <si>
    <t>Капитальный ремонт МДОУ "Центр развития ребенка "Лучик", расположенного по адресу: г. Слободзея, ул. Солнечная, 31</t>
  </si>
  <si>
    <t>Государственная служба по спорту Приднестровской Молдавской Республики</t>
  </si>
  <si>
    <t xml:space="preserve">Капитальный ремонт братской могилы советских воинов и памятника односельчанам, погибшим в годы Великой Отечественной войны 1941–1945 годы, с. Плоть, центр села </t>
  </si>
  <si>
    <t>Благоустройство территории, ремонт памятников, освещение Кургана Славы, Дубоссарский район, трасса Тирасполь–Дубоссары</t>
  </si>
  <si>
    <t>Капитальный ремонт ГОУ "Глинойская специальная коррекционная школа-интернат для детей-сирот и детей, оставшихся без попечения родителей, VIII вида", расположенного по адресу: с. Глиное, Слободзейский район, ул. Котовского, 1</t>
  </si>
  <si>
    <t>Установка мемориальных плит воинам, погибшим в Великой Отечественной войне, на Мемориале Славы, г. Тирасполь</t>
  </si>
  <si>
    <t>Благоустройство Мемориала воинской славы (устройство стелы, облицовка стен гранитными плитами, мощение тротуарной плиткой), г. Бендеры, площадь Героев</t>
  </si>
  <si>
    <t>Ремонт стены памяти (вертикального панно), установка гранитных плит с фамилиями погибших, замощение тротуарной плиткой территории мемориального ансамбля воинам, погибшим в годы Великой Отечественной войны 1941–1945 годов, с. Тея, ул. Ленина (возле здания Дома культуры)</t>
  </si>
  <si>
    <t>Замощение тротуарной плиткой по периметру захоронения могилы кавалера орденов Славы 3 степеней Дарьева Григория Никитовича, с. Шипка (сельское кладбище)</t>
  </si>
  <si>
    <t>ОСТАТКИ, сложившиеся по состоянию на 01.01.2024 г. ВСЕГО, в том числе: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</si>
  <si>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</si>
  <si>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</si>
  <si>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</si>
  <si>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 xml:space="preserve">РАСХОДЫ ВСЕГО, в том числе: </t>
  </si>
  <si>
    <t>Реконструкция операционного блока, отделения хирургии № 1, отделения гнойной хирургии,  ГУ "Рыбницкая центральная районная больница", расположенных по адресу:  г. Рыбница, ул. Грибоедова, 3, в том числе проектные работы</t>
  </si>
  <si>
    <t>Строительство крытой подъездной эстакады ГУ "Каменская центральная районная больница",  расположенной по адресу: г. Каменка, ул. Кирова, 300б, в том числе проектные работы</t>
  </si>
  <si>
    <t>Устройство детского городка по адресу: с. Терновка, ул. Ленина, 42а</t>
  </si>
  <si>
    <t>Реконструкция административного-хозяйственного комплекса строений МОУ "Григориопольская ОСШ 2 им. А. Стоева с лицейскими классами", расположенного по адресу: г. Григориополь,  ул. К. Маркса,187</t>
  </si>
  <si>
    <t>Благоустройство парка им. Кирова в г. Рыбнице (обустройство беседки, установка малых архитектурных форм, строительство вспомогательного помещения в районе летней эстрадной площадки)</t>
  </si>
  <si>
    <t>Благоустройство (мощение плиткой) территории МОУ "Окницкая ООШ – детский сад", расположенной по адресу: Каменский район, с. Окница, ул. Шевченко, 70</t>
  </si>
  <si>
    <t>Благоустройство (мощение плиткой) территории  МОУ  "Кузьминская ООШ – детский сад", расположенной по адресу: с. Кузьмин, ул. Солтыса, 64</t>
  </si>
  <si>
    <t>Министерство обороны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</si>
  <si>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</si>
  <si>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Создание Республиканского приюта для содержания безнадзорных животных</t>
  </si>
  <si>
    <t>Капитальные вложения в строительство коммунальных объектов (240250)</t>
  </si>
  <si>
    <t>Итого по подстатье 240250</t>
  </si>
  <si>
    <t>Прочие расходные материалы и предметы снабжения (110360)</t>
  </si>
  <si>
    <t>Приобретение материалов для выполнения хозяйственным способом капитального ремонта зданий в ГУП ОК "Днестровские зори"</t>
  </si>
  <si>
    <t>Итого по подстатье 110360</t>
  </si>
  <si>
    <t>Капитальный ремонт СВА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</si>
  <si>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Министерство просвещения  Приднестровской Молдавской Республики</t>
  </si>
  <si>
    <t xml:space="preserve">Капитальный ремонт МОУ "Каменская ОСШ № 3", расположенного по адресу:  г. Каменка, ул. Кирова, 59, в том числе проектные работы 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</si>
  <si>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</si>
  <si>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МОУ "Окницкая ООШ – детский сад", расположенного по адресу: Каменский район, с. Окница, ул. Шевченко, 70</t>
  </si>
  <si>
    <t>Капитальный ремонт МОУ "Грушковская ООШ – детский сад", расположенного по адресу: Каменский район, с. Грушка, ул. Фрунзе, 146</t>
  </si>
  <si>
    <t>Капитальный ремонт МОУ "Подоймская ОСШ – детский сад", расположенного по адресу: с. Подойма, ул. Ленина, 94</t>
  </si>
  <si>
    <t>Капитальный ремонт учебного корпуса ГОУ ВПО "Приднестровской государственный институт им. А. Г. Рубинштейна", расположенного по адресу: г. Тирасполь, ул. Луначарского, 26</t>
  </si>
  <si>
    <t>Капитальный ремонт здания Каменского районного суда, расположенного по адресу: г. Каменка, ул. Ленина, 21</t>
  </si>
  <si>
    <t>Мероприятия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  на 2024–2025 годы</t>
  </si>
  <si>
    <t>Капитальный ремонт скульптурной композиции, капитальный ремонт стен, благоустройство территории, установка памятных плит, устройство ограждения Мемориала жертвам фашизма, г. Дубоссары, ул. Зои   Космодемьянской, 22а</t>
  </si>
  <si>
    <t>Ремонт и благоустройство Мемориала Славы, парк им. П. Х. Витгенштейна</t>
  </si>
  <si>
    <t>Ремонт и благоустройство мемориального комплекса, посвященного участникам Великой Отечественной войны, воинам-интернационалистам и защитникам Приднестровья, городское кладбище в г. Каменке</t>
  </si>
  <si>
    <t>Итого по мероприятиям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2024–2025 годы</t>
  </si>
  <si>
    <t>Капитальный ремонт кровли и благоустройство Дома официальных приемов Администрации Президента Приднестровской Молдавской Республики, расположенного по адресу: г. Тирасполь, ул. Мира, 50, в том числе проектные работы</t>
  </si>
  <si>
    <t>Министерство просвещения Приднестровской Молдавской Республики</t>
  </si>
  <si>
    <t>Приобретение противопожарного оборудования, сейфов, приборов учета, производственного и хозяйственного инвентаря для здания государственных архивов, расположенного по адресу:   г. Тирасполь, ул. Текстильщиков, 36</t>
  </si>
  <si>
    <t>"О внесении изменений и дополнений</t>
  </si>
  <si>
    <t xml:space="preserve">в Закон Приднестровской Молдавской Республики </t>
  </si>
  <si>
    <t>Приложение № 3</t>
  </si>
  <si>
    <t>Отчисления от единого таможенного платежа с 1 января по 29 февраля 2024 года  в размере 20,46 %, с 1 марта по 31 декабря                                                     2024 года в размере 27,0 %</t>
  </si>
  <si>
    <t>Разработка и экспертиза проектно-сметной документации по строительству зданий и сооружений (кредиторская задолженность за 2023 год – 770 рублей)</t>
  </si>
  <si>
    <t>ГОУ "ПГУ им. Т. Г. Шевченко"</t>
  </si>
  <si>
    <t>Строительство административно-бытового здания с переходной галереей, пункта охраны, комплекса гаражей машин СМП, ремонтной зоны с автомойкой ГУ "Республиканский центр скорой медицинской помощи", расположенного по адресу: г. Тирасполь, ул. Суворова, 33, в том числе проектные работы</t>
  </si>
  <si>
    <t>Строительство не завершенного строительством здания под пищеблок и прачечный блок ГУ "Республиканская клиническая больница", расположенного  по адресу: г. Тирасполь, ул. Мира, 33, в том числе проектные работы  (кредиторская задолженность за 2023 год – 891 550 рублей)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</si>
  <si>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г. Тирасполь, ул. Мира, 33, в том числе проектные работы</t>
  </si>
  <si>
    <t>Реконструкция поликлиники ГУ "Слободзейская центральная районная больница", расположенной по адресу:  г. Слободзея,                                                                         ул. Ленина, 98 "а", в том числе проектные работы и   благоустройство</t>
  </si>
  <si>
    <t>Реконструкция поликлиники ГУ "Григориопольская центральная районная больница", расположенной по адресу: г. Григориополь,                                                                ул. Дзержинского, 34, в том числе проектные работы и благоустройство</t>
  </si>
  <si>
    <t>Строительство СВА с. Гиска ГУ "Бендерский центр амбулаторно-поликлинической помощи", расположенного по адресу: с. Гиска,                                                               ул. Ленина, 173 "а", в том числе проектные работы и благоустройство территории</t>
  </si>
  <si>
    <t>Реконструкция акушерско-гинекологического стационара ГУ "Бендерский центр матери и ребенка", расположенного по адресу:                                                                    г. Бендеры, ул. Протягайловская, 6, в том числе проектные работы</t>
  </si>
  <si>
    <t>Благоустройство территории ГОУ "Бендерская специальная (коррекционная) общеобразовательная школа-интернат III, IV, VIII видов", расположенной по адресу: г. Бендеры, ул. 12 Октября, 81в  (кредиторская задолженность за 2023 год – 421 рубль)</t>
  </si>
  <si>
    <t>Реконструкция Тираспольского городского стадиона им. Е. Я. Шинкаренко (2 этап), расположенного по адресу: г. Тирасполь,                                                                     ул. Мира, 21,и ледового катка, расположенного по адресу: г.Тирасполь, ул.Синева, 3,  в том числе проектные работы</t>
  </si>
  <si>
    <t>Создание государственного историко-краевеческого музея (в составе Екатерининского парка) (3 этап), в том числе проектные работы</t>
  </si>
  <si>
    <t>Реконструкция гребной базы МОУ ДО "Григориопольская ДЮСШ", ЦПКиО, расположенной по адресу: г. Григориополь,                                                                           ул. Васканова</t>
  </si>
  <si>
    <t xml:space="preserve">Строительство спортивно-актового зала под спортивные залы бокса МУДО "ДЮСШ г. Рыбница", расположенного по адресу:                                                                        г. Рыбница, ул. Юбилейная, 33 </t>
  </si>
  <si>
    <t>Благоустройство набережной р. Днестр по ул. Вальченко (вдоль жилого дома № 33 по ул. Вальченко до моста Рыбница – Резина)</t>
  </si>
  <si>
    <t>Благоустройство (мощение плиткой) территории МОУ "Подоймская ОСШ – детский сад", расположенной по адресу: с. Подойма,                                                                 ул. Ленина, 94</t>
  </si>
  <si>
    <t xml:space="preserve"> ГОУ "ПГУ им. Т. Г. Шевченко" </t>
  </si>
  <si>
    <t>Благоустройство студенческого городка</t>
  </si>
  <si>
    <t xml:space="preserve">Оснащение экспозиции Музея археологии Приднестровья </t>
  </si>
  <si>
    <t xml:space="preserve">Приобретение оборудования для корпусов "Б" и "В" </t>
  </si>
  <si>
    <t>Строительство водопроводной сети по ул. Молодежной в с. Терновка Слободзейского района, в том числе проектные работы (кредиторская задолженность за 2023 год – 297 629 рублей)</t>
  </si>
  <si>
    <t>Устройство фундамента для грузовых платформенных весов на ТПП "Вадул-луй-Водэ", в том числе благоустройство прилегающей территории, вынос инженерных сетей и проектные работы по адресу: Дубоссарский район, полоса отвода автомобильной дороги Тирасполь-Рыбница-Кошница, на отм.0+100м</t>
  </si>
  <si>
    <t>Изготовление и монтаж металлического ограждения и калитки ГОУ СПО "Бендерский педагогический колледж", расположенного по адресу: г. Бендеры, ул. П. Морозова, 8, со стороны ул. Интернационалистов, г. Бендеры.</t>
  </si>
  <si>
    <t>Капитальный ремонт инфекционного корпуса, лит. И, ГУ "Республиканская клиническая больница", расположенного по адресу:                                                                         г. Тирасполь, ул. Мира, 33 (1 этап), в том числе проектные работы</t>
  </si>
  <si>
    <t>Капитальный ремонт инфекционного отделения ГУ "Дубоссарская центральная районная больница", расположенного по адресу:                                                                    г. Дубоссары, ул. Моргулец, 3, в том числе проектные работы</t>
  </si>
  <si>
    <t xml:space="preserve">Капитальный ремонт здания пищеблока ГУ "Каменская центральная районная больница", расположенного по адресу: г. Каменка,                                                                   ул. Кирова, 300 "в", в том числе проектные работы </t>
  </si>
  <si>
    <t>Капитальный ремонт ГУЗ "Днестровская городская больница", расположенного по адресу: г. Днестровск, ул. Терпиловского, 1 (замена оконных блоков) (кредиторская задолженность за 2023 года – 11 976 рублей)</t>
  </si>
  <si>
    <t>Капитальный ремонт поликлиники ГУ "Дубоссарская центральная районная больница", расположенной по адресу: г. Дубоссары,                                                                                                 ул. Моргулец, 3, в том числе проектные работы и благоустройство</t>
  </si>
  <si>
    <t>Капитальный ремонт здания компьютерной томографии ГУ "Республиканская клиническая больница", расположенного по адресу:                                                                              г. Тирасполь, ул. Мира, 33</t>
  </si>
  <si>
    <t>Капитальный ремонт ГОУ "Парканская средняя общеобразовательная школа-интернат", расположенного по адресу: с. Парканы,                                                                  ул. Димитрова, 4</t>
  </si>
  <si>
    <t>Капитальный ремонт фасада и входной группы здания главного корпуса ГОУ "Днестровский техникум энергетики и компьютерных технологий", расположенного по адресу: г. Днестровск, ул. Строителей, 38, в том числе проектные работы</t>
  </si>
  <si>
    <t>Капитальный ремонт МС(К)ОУ № 2 (дети с ограниченными возможностями здоровья), расположенного по адресу: г. Тирасполь,                                                                пер. Труда, 2а</t>
  </si>
  <si>
    <t>Капитальный ремонт Дома культуры с.Фрунзе, в том числе проектные работы</t>
  </si>
  <si>
    <t>Капитальный ремонт Дома культуры с. Коротное</t>
  </si>
  <si>
    <t>Капитальный ремонт МОУ "Краснооктябрьская НОШ – детский сад",  расположенного по адресу: с. Красный Октябрь,                                                                                 ул. Молодежная, 46</t>
  </si>
  <si>
    <t xml:space="preserve">Капитальный ремонт МОУ"Катериновская  ОСШ  им. А. С. Пушкина", расположенного по адресу: с. Катериновка, ул. Приходского, 16 </t>
  </si>
  <si>
    <t>Капитальный ремонт учебного корпуса № 7, медицинский факультет, расположенного по адресу: г. Тирасполь, ул. Мира, д. 33, в том числе проектные работы</t>
  </si>
  <si>
    <t>Капитальный ремонт учебного корпуса № 3, расположенного по адресу: г. Тирасполь, ул. 25 Октября, 128</t>
  </si>
  <si>
    <t>Капитальный ремонт учебного корпуса № 11 (экономический факультет ), расположенного по адресу: г. Тирасполь,  бульвар Гагарина, 2</t>
  </si>
  <si>
    <t>Капитальный ремонт 2 этажа здания ГОУ  СПО "Училище олимпийского резерва", расположенного по адресу: г. Тирасполь,                                                                      пер. Одесский, 2</t>
  </si>
  <si>
    <t>Капитальный ремонт 2 этажа Дома официальных приемов Администрации Президента Приднестровской Молдавской Республики, расположенного по адресу: г. Тирасполь, ул. Мира, 50</t>
  </si>
  <si>
    <t>Капитальный ремонт столовой ГОУ "Республиканский кадетский корпус им. светлейшего князя Г. А. Потемкина-Таврического" МВД ПМР, расположенного по адресу: г. Бендеры, ул. З. Космодемьянской, 8б, в том числе проектные работы</t>
  </si>
  <si>
    <t>Снятие и установка новой плитки с бордюрами, озеленение, установка скамеек, установка урн, реставрация стелы, поливочная система памятного знака "Слава героям-освободителям"(кредиторская задолженность за 2023 год – 3 581 рубль)</t>
  </si>
  <si>
    <t>Реконструкция памятника советским воинам, погибшим в годы Великой Отечественной войны 1941–1945 годов, с. Кицканы,                                                                          ул. Каушанская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</si>
  <si>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Шипка,  ул. Ленина, 87 (центр села)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</si>
  <si>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Токмазея, ул. Ленина, 183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</si>
  <si>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Тея, ул. Ленина, 9</t>
  </si>
  <si>
    <t>Обновление материально-технической базы учебных мастерских  инженерно-технического института, расположенного по адресу:                                                              г. Тирасполь, ул. Восстания, 2а (станки и иное оборудование для механической мастерской и учебное оборудование для электромонтажной мастерской)</t>
  </si>
  <si>
    <t>Реконструкция здания (санитарные узлы) ГОУ СПО "Приднестровский государственный медицинский колледж                                                                        им. Л. А. Тарасевича", расположенного по адресу: г. Бендеры, ул. Гагарина, 25, в том числе проектные работы</t>
  </si>
  <si>
    <t>Благоустройство территории (мощение плиткой) парка им. Александра Невского на территории исторического военно-мемориального комплекса "Бендерская крепость"</t>
  </si>
  <si>
    <t>Строительство спортивного комплекса в г. Слободзее, в том числе проектные работы</t>
  </si>
  <si>
    <t>Реконструкция здания, расположенного по адресу:  г. Тирасполь, ул. Текстильщиков, 36, в том числе проектные работы</t>
  </si>
  <si>
    <t>Мероприятия по технологическому присоединению всех объектов (блокпостов) республики к сетям электроснабжения, в т. ч. проектные, строительно-монтажные, пуско-наладочные работы</t>
  </si>
  <si>
    <t xml:space="preserve">Строительство общественного туалета на ТПП "Бендеры (Каушаны)", расположенном по адресу: г. Бендеры, ул. 40 лет МССР, в том числе проектные работы и благоустройство территории </t>
  </si>
  <si>
    <t>Капитальный ремонт помещений кардиологического корпуса, лит. С, ГУ "Республиканская клиническая больница", расположенного по адресу: г. Тирасполь, ул. Мира, 33</t>
  </si>
  <si>
    <t>Завершение работ по капитальному ремонту зданий литер "Л", "К", "Е" (Фламинго) в ГУП "ОК "Днестровские зори"</t>
  </si>
  <si>
    <t>Капитальный ремонт ГУ "Приднестровский государственный художественный музей". Здание, литер А, расположенное по адресу: г. Бендеры, ул. Калинина, 43</t>
  </si>
  <si>
    <t>Капитальный ремонт на территории режимной зоны Учреждения исполнения наказаний № 3, расположенного по адресу:                                                                            г. Тирасполь, ул. С. Лазо, 7, –  капитальный ремонт фасада и частичный ремонт кровли здания колонии поселения мужского участка</t>
  </si>
  <si>
    <t>Основные характеристики, источники формирования и направления расходования средств Фонда капитальных вложений                                                                                                                              Приднестровской Молдавской Республики на 2024 год</t>
  </si>
  <si>
    <t>1.1</t>
  </si>
  <si>
    <t>1.2</t>
  </si>
  <si>
    <t>1.3</t>
  </si>
  <si>
    <t>2.1</t>
  </si>
  <si>
    <t>1</t>
  </si>
  <si>
    <t>2</t>
  </si>
  <si>
    <t>3</t>
  </si>
  <si>
    <t>Реконструкция Учреждения исполнения наказаний № 1, расположенного по адресу: Григориопольский район,  п. Глиное,                                                                           ул. Микояна, 60, – строительство футбольно-волейбольного поля с резиновым покрытием и разметкой на территории режимной зоны, в т.ч. проектные работы</t>
  </si>
  <si>
    <t>Реконструкция Учреждения исполнения наказаний № 1 , расположенного по адресу: Григориопольский район, п. Глиное,                                                                ул. Микояна, 60 – строительство канализационных сетей, очистных сооружений для хозяйственно-бытовых стоков, в т.ч. проектные работы и геодезические изыскания</t>
  </si>
  <si>
    <t>Ремонт скульптуры солдата, установка гранитных плит с фамилиями погибших на братской могиле советских воинов, погибших в годы Великой Отечественной войны 1941–1945 годов, с. Спея, ул. Ленина (напротив здания Дома культуры)</t>
  </si>
  <si>
    <t>Строительство спортивного комплекса по адресу:  г. Дубоссары, ул. Ленина, 159, в том числе проектные работы, 2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</si>
</sst>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  <numFmt numFmtId="166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66" fontId="8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/>
    <xf numFmtId="166" fontId="8" fillId="0" borderId="0" xfId="1" applyNumberFormat="1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3" fontId="8" fillId="0" borderId="1" xfId="6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wrapText="1"/>
    </xf>
    <xf numFmtId="1" fontId="8" fillId="3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9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2 2" xfId="8"/>
    <cellStyle name="Финансовый 2 3" xfId="6"/>
    <cellStyle name="Финансовый 2 4" xfId="5"/>
    <cellStyle name="Финансовый 3" xfId="4"/>
    <cellStyle name="Финансовый 4" xfId="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289"/>
  <sheetViews>
    <sheetView tabSelected="1" view="pageBreakPreview" zoomScale="96" zoomScaleNormal="96" zoomScaleSheetLayoutView="96" workbookViewId="0">
      <pane xSplit="2" ySplit="13" topLeftCell="C6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8.6640625" defaultRowHeight="13.2" x14ac:dyDescent="0.25"/>
  <cols>
    <col min="1" max="1" width="4.33203125" style="1" customWidth="1"/>
    <col min="2" max="2" width="123.44140625" style="66" customWidth="1"/>
    <col min="3" max="3" width="14.6640625" style="5" customWidth="1"/>
    <col min="4" max="4" width="16.88671875" style="2" customWidth="1"/>
    <col min="5" max="5" width="17.88671875" style="2" customWidth="1"/>
    <col min="6" max="6" width="10.33203125" style="2" customWidth="1"/>
    <col min="7" max="7" width="11.88671875" style="2" customWidth="1"/>
    <col min="8" max="8" width="11" style="2" customWidth="1"/>
    <col min="9" max="9" width="23.44140625" style="2" customWidth="1"/>
    <col min="10" max="10" width="8.6640625" style="2"/>
    <col min="11" max="11" width="25.6640625" style="2" customWidth="1"/>
    <col min="12" max="16384" width="8.6640625" style="2"/>
  </cols>
  <sheetData>
    <row r="1" spans="1:3" ht="15.6" x14ac:dyDescent="0.3">
      <c r="A1" s="13"/>
      <c r="B1" s="14"/>
      <c r="C1" s="15" t="s">
        <v>140</v>
      </c>
    </row>
    <row r="2" spans="1:3" ht="15.6" x14ac:dyDescent="0.3">
      <c r="A2" s="13"/>
      <c r="B2" s="14"/>
      <c r="C2" s="15" t="s">
        <v>77</v>
      </c>
    </row>
    <row r="3" spans="1:3" ht="14.4" customHeight="1" x14ac:dyDescent="0.3">
      <c r="A3" s="13"/>
      <c r="B3" s="94" t="s">
        <v>138</v>
      </c>
      <c r="C3" s="94"/>
    </row>
    <row r="4" spans="1:3" ht="14.4" customHeight="1" x14ac:dyDescent="0.25">
      <c r="A4" s="13"/>
      <c r="B4" s="95" t="s">
        <v>139</v>
      </c>
      <c r="C4" s="95"/>
    </row>
    <row r="5" spans="1:3" ht="15.6" x14ac:dyDescent="0.3">
      <c r="A5" s="13"/>
      <c r="B5" s="14"/>
      <c r="C5" s="16" t="s">
        <v>74</v>
      </c>
    </row>
    <row r="6" spans="1:3" ht="15.6" x14ac:dyDescent="0.25">
      <c r="A6" s="13"/>
      <c r="B6" s="14"/>
      <c r="C6" s="62"/>
    </row>
    <row r="7" spans="1:3" ht="15.6" x14ac:dyDescent="0.3">
      <c r="A7" s="17"/>
      <c r="B7" s="18"/>
      <c r="C7" s="15" t="s">
        <v>85</v>
      </c>
    </row>
    <row r="8" spans="1:3" ht="15.6" x14ac:dyDescent="0.3">
      <c r="A8" s="17"/>
      <c r="B8" s="18"/>
      <c r="C8" s="15" t="s">
        <v>77</v>
      </c>
    </row>
    <row r="9" spans="1:3" ht="15.6" x14ac:dyDescent="0.3">
      <c r="A9" s="17"/>
      <c r="B9" s="19"/>
      <c r="C9" s="16" t="s">
        <v>74</v>
      </c>
    </row>
    <row r="10" spans="1:3" ht="10.199999999999999" customHeight="1" x14ac:dyDescent="0.3">
      <c r="A10" s="61"/>
      <c r="B10" s="20"/>
      <c r="C10" s="61"/>
    </row>
    <row r="11" spans="1:3" ht="31.2" customHeight="1" x14ac:dyDescent="0.25">
      <c r="A11" s="93" t="s">
        <v>200</v>
      </c>
      <c r="B11" s="93"/>
      <c r="C11" s="93"/>
    </row>
    <row r="12" spans="1:3" ht="6.75" customHeight="1" thickBot="1" x14ac:dyDescent="0.3">
      <c r="A12" s="21"/>
      <c r="B12" s="22"/>
      <c r="C12" s="21"/>
    </row>
    <row r="13" spans="1:3" ht="31.2" x14ac:dyDescent="0.25">
      <c r="A13" s="23" t="s">
        <v>9</v>
      </c>
      <c r="B13" s="24" t="s">
        <v>10</v>
      </c>
      <c r="C13" s="25" t="s">
        <v>18</v>
      </c>
    </row>
    <row r="14" spans="1:3" ht="15.6" x14ac:dyDescent="0.25">
      <c r="A14" s="58" t="s">
        <v>205</v>
      </c>
      <c r="B14" s="26" t="s">
        <v>101</v>
      </c>
      <c r="C14" s="27">
        <f>SUM(C15:C17)</f>
        <v>12134425</v>
      </c>
    </row>
    <row r="15" spans="1:3" ht="15.6" x14ac:dyDescent="0.25">
      <c r="A15" s="59" t="s">
        <v>201</v>
      </c>
      <c r="B15" s="28" t="s">
        <v>102</v>
      </c>
      <c r="C15" s="29">
        <v>10303396</v>
      </c>
    </row>
    <row r="16" spans="1:3" ht="28.2" customHeight="1" x14ac:dyDescent="0.25">
      <c r="A16" s="59" t="s">
        <v>202</v>
      </c>
      <c r="B16" s="28" t="s">
        <v>103</v>
      </c>
      <c r="C16" s="29">
        <v>426766</v>
      </c>
    </row>
    <row r="17" spans="1:169" ht="15.6" x14ac:dyDescent="0.25">
      <c r="A17" s="59" t="s">
        <v>203</v>
      </c>
      <c r="B17" s="28" t="s">
        <v>104</v>
      </c>
      <c r="C17" s="29">
        <v>1404263</v>
      </c>
    </row>
    <row r="18" spans="1:169" ht="15.6" x14ac:dyDescent="0.25">
      <c r="A18" s="59"/>
      <c r="B18" s="28"/>
      <c r="C18" s="30"/>
    </row>
    <row r="19" spans="1:169" ht="15.6" x14ac:dyDescent="0.25">
      <c r="A19" s="60" t="s">
        <v>206</v>
      </c>
      <c r="B19" s="31" t="s">
        <v>75</v>
      </c>
      <c r="C19" s="32">
        <f>C20</f>
        <v>241444694</v>
      </c>
    </row>
    <row r="20" spans="1:169" ht="28.2" customHeight="1" x14ac:dyDescent="0.25">
      <c r="A20" s="33" t="s">
        <v>204</v>
      </c>
      <c r="B20" s="34" t="s">
        <v>141</v>
      </c>
      <c r="C20" s="35">
        <f>217293935+23676759+474000</f>
        <v>241444694</v>
      </c>
    </row>
    <row r="21" spans="1:169" ht="15.6" x14ac:dyDescent="0.25">
      <c r="A21" s="60" t="s">
        <v>207</v>
      </c>
      <c r="B21" s="31" t="s">
        <v>105</v>
      </c>
      <c r="C21" s="32">
        <f>C131+C238+C271</f>
        <v>253579119.19999999</v>
      </c>
      <c r="D21" s="6"/>
    </row>
    <row r="22" spans="1:169" ht="15.6" x14ac:dyDescent="0.25">
      <c r="A22" s="72" t="s">
        <v>11</v>
      </c>
      <c r="B22" s="73"/>
      <c r="C22" s="73"/>
    </row>
    <row r="23" spans="1:169" s="3" customFormat="1" ht="15.6" x14ac:dyDescent="0.3">
      <c r="A23" s="70" t="s">
        <v>35</v>
      </c>
      <c r="B23" s="71"/>
      <c r="C23" s="71"/>
    </row>
    <row r="24" spans="1:169" s="3" customFormat="1" ht="15.6" x14ac:dyDescent="0.3">
      <c r="A24" s="72" t="s">
        <v>19</v>
      </c>
      <c r="B24" s="73"/>
      <c r="C24" s="73"/>
    </row>
    <row r="25" spans="1:169" s="3" customFormat="1" ht="15.6" x14ac:dyDescent="0.3">
      <c r="A25" s="64">
        <v>1</v>
      </c>
      <c r="B25" s="36" t="s">
        <v>60</v>
      </c>
      <c r="C25" s="37">
        <f>2000000+3000000</f>
        <v>5000000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</row>
    <row r="26" spans="1:169" s="3" customFormat="1" ht="15.6" x14ac:dyDescent="0.3">
      <c r="A26" s="64">
        <v>2</v>
      </c>
      <c r="B26" s="36" t="s">
        <v>78</v>
      </c>
      <c r="C26" s="37">
        <v>150000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</row>
    <row r="27" spans="1:169" s="3" customFormat="1" ht="31.2" x14ac:dyDescent="0.3">
      <c r="A27" s="64">
        <v>3</v>
      </c>
      <c r="B27" s="36" t="s">
        <v>142</v>
      </c>
      <c r="C27" s="37">
        <v>770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</row>
    <row r="28" spans="1:169" s="3" customFormat="1" ht="15.6" x14ac:dyDescent="0.3">
      <c r="A28" s="64"/>
      <c r="B28" s="38" t="s">
        <v>12</v>
      </c>
      <c r="C28" s="32">
        <f>SUM(C25:C27)</f>
        <v>5150770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</row>
    <row r="29" spans="1:169" s="3" customFormat="1" ht="15.6" x14ac:dyDescent="0.3">
      <c r="A29" s="64"/>
      <c r="B29" s="38" t="s">
        <v>34</v>
      </c>
      <c r="C29" s="32">
        <f>SUM(C28)</f>
        <v>5150770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</row>
    <row r="30" spans="1:169" s="3" customFormat="1" ht="29.4" customHeight="1" x14ac:dyDescent="0.3">
      <c r="A30" s="70" t="s">
        <v>29</v>
      </c>
      <c r="B30" s="71"/>
      <c r="C30" s="71"/>
    </row>
    <row r="31" spans="1:169" s="3" customFormat="1" ht="15.6" x14ac:dyDescent="0.3">
      <c r="A31" s="72" t="s">
        <v>53</v>
      </c>
      <c r="B31" s="73"/>
      <c r="C31" s="73"/>
    </row>
    <row r="32" spans="1:169" s="3" customFormat="1" ht="31.2" x14ac:dyDescent="0.3">
      <c r="A32" s="64">
        <v>1</v>
      </c>
      <c r="B32" s="39" t="s">
        <v>86</v>
      </c>
      <c r="C32" s="40">
        <v>1000000</v>
      </c>
    </row>
    <row r="33" spans="1:3" s="3" customFormat="1" ht="31.2" x14ac:dyDescent="0.3">
      <c r="A33" s="64">
        <v>2</v>
      </c>
      <c r="B33" s="39" t="s">
        <v>137</v>
      </c>
      <c r="C33" s="40">
        <v>850000</v>
      </c>
    </row>
    <row r="34" spans="1:3" s="3" customFormat="1" ht="15.6" x14ac:dyDescent="0.3">
      <c r="A34" s="64"/>
      <c r="B34" s="38" t="s">
        <v>12</v>
      </c>
      <c r="C34" s="32">
        <f>SUM(C32:C33)</f>
        <v>1850000</v>
      </c>
    </row>
    <row r="35" spans="1:3" s="3" customFormat="1" ht="15.6" x14ac:dyDescent="0.3">
      <c r="A35" s="72" t="s">
        <v>143</v>
      </c>
      <c r="B35" s="73"/>
      <c r="C35" s="73"/>
    </row>
    <row r="36" spans="1:3" s="3" customFormat="1" ht="46.8" x14ac:dyDescent="0.3">
      <c r="A36" s="64">
        <v>1</v>
      </c>
      <c r="B36" s="34" t="s">
        <v>87</v>
      </c>
      <c r="C36" s="41">
        <v>1606296</v>
      </c>
    </row>
    <row r="37" spans="1:3" s="3" customFormat="1" ht="46.8" x14ac:dyDescent="0.3">
      <c r="A37" s="64">
        <v>2</v>
      </c>
      <c r="B37" s="34" t="s">
        <v>189</v>
      </c>
      <c r="C37" s="41">
        <v>1074500</v>
      </c>
    </row>
    <row r="38" spans="1:3" s="3" customFormat="1" ht="15.6" x14ac:dyDescent="0.3">
      <c r="A38" s="64">
        <v>3</v>
      </c>
      <c r="B38" s="34" t="s">
        <v>161</v>
      </c>
      <c r="C38" s="37">
        <v>4400000</v>
      </c>
    </row>
    <row r="39" spans="1:3" s="3" customFormat="1" ht="15.6" x14ac:dyDescent="0.3">
      <c r="A39" s="64">
        <v>4</v>
      </c>
      <c r="B39" s="34" t="s">
        <v>160</v>
      </c>
      <c r="C39" s="37">
        <v>1017300</v>
      </c>
    </row>
    <row r="40" spans="1:3" s="3" customFormat="1" ht="15.6" x14ac:dyDescent="0.3">
      <c r="A40" s="64"/>
      <c r="B40" s="38" t="s">
        <v>12</v>
      </c>
      <c r="C40" s="32">
        <f>SUM(C36:C39)</f>
        <v>8098096</v>
      </c>
    </row>
    <row r="41" spans="1:3" s="3" customFormat="1" ht="15.6" x14ac:dyDescent="0.3">
      <c r="A41" s="64"/>
      <c r="B41" s="38" t="s">
        <v>31</v>
      </c>
      <c r="C41" s="32">
        <f>C40+C34</f>
        <v>9948096</v>
      </c>
    </row>
    <row r="42" spans="1:3" s="3" customFormat="1" ht="15.6" x14ac:dyDescent="0.3">
      <c r="A42" s="70" t="s">
        <v>30</v>
      </c>
      <c r="B42" s="71"/>
      <c r="C42" s="71"/>
    </row>
    <row r="43" spans="1:3" s="3" customFormat="1" ht="15.6" x14ac:dyDescent="0.3">
      <c r="A43" s="72" t="s">
        <v>17</v>
      </c>
      <c r="B43" s="73"/>
      <c r="C43" s="73"/>
    </row>
    <row r="44" spans="1:3" s="3" customFormat="1" ht="46.8" x14ac:dyDescent="0.3">
      <c r="A44" s="64">
        <v>1</v>
      </c>
      <c r="B44" s="34" t="s">
        <v>144</v>
      </c>
      <c r="C44" s="40">
        <v>5000000</v>
      </c>
    </row>
    <row r="45" spans="1:3" s="3" customFormat="1" ht="46.8" x14ac:dyDescent="0.3">
      <c r="A45" s="64">
        <v>2</v>
      </c>
      <c r="B45" s="34" t="s">
        <v>145</v>
      </c>
      <c r="C45" s="40">
        <f>6000000+3263723</f>
        <v>9263723</v>
      </c>
    </row>
    <row r="46" spans="1:3" s="3" customFormat="1" ht="46.8" x14ac:dyDescent="0.3">
      <c r="A46" s="64">
        <v>3</v>
      </c>
      <c r="B46" s="34" t="s">
        <v>146</v>
      </c>
      <c r="C46" s="40">
        <v>5000000</v>
      </c>
    </row>
    <row r="47" spans="1:3" s="3" customFormat="1" ht="31.2" x14ac:dyDescent="0.3">
      <c r="A47" s="64">
        <v>4</v>
      </c>
      <c r="B47" s="34" t="s">
        <v>190</v>
      </c>
      <c r="C47" s="40">
        <v>500000</v>
      </c>
    </row>
    <row r="48" spans="1:3" s="3" customFormat="1" ht="31.2" x14ac:dyDescent="0.3">
      <c r="A48" s="64">
        <v>5</v>
      </c>
      <c r="B48" s="34" t="s">
        <v>147</v>
      </c>
      <c r="C48" s="40">
        <f>4000000+8966</f>
        <v>4008966</v>
      </c>
    </row>
    <row r="49" spans="1:3" s="3" customFormat="1" ht="31.2" x14ac:dyDescent="0.3">
      <c r="A49" s="64">
        <v>6</v>
      </c>
      <c r="B49" s="34" t="s">
        <v>148</v>
      </c>
      <c r="C49" s="42">
        <f>3000000+25010</f>
        <v>3025010</v>
      </c>
    </row>
    <row r="50" spans="1:3" s="3" customFormat="1" ht="31.2" x14ac:dyDescent="0.3">
      <c r="A50" s="64">
        <v>7</v>
      </c>
      <c r="B50" s="34" t="s">
        <v>62</v>
      </c>
      <c r="C50" s="40">
        <v>1500000</v>
      </c>
    </row>
    <row r="51" spans="1:3" s="3" customFormat="1" ht="31.2" x14ac:dyDescent="0.3">
      <c r="A51" s="64">
        <v>8</v>
      </c>
      <c r="B51" s="34" t="s">
        <v>63</v>
      </c>
      <c r="C51" s="37">
        <v>100000</v>
      </c>
    </row>
    <row r="52" spans="1:3" s="3" customFormat="1" ht="46.8" x14ac:dyDescent="0.3">
      <c r="A52" s="64">
        <v>9</v>
      </c>
      <c r="B52" s="36" t="s">
        <v>149</v>
      </c>
      <c r="C52" s="40">
        <f>300000+31458</f>
        <v>331458</v>
      </c>
    </row>
    <row r="53" spans="1:3" s="3" customFormat="1" ht="31.2" x14ac:dyDescent="0.3">
      <c r="A53" s="64">
        <v>10</v>
      </c>
      <c r="B53" s="36" t="s">
        <v>150</v>
      </c>
      <c r="C53" s="40">
        <v>63725</v>
      </c>
    </row>
    <row r="54" spans="1:3" s="3" customFormat="1" ht="31.2" x14ac:dyDescent="0.3">
      <c r="A54" s="64">
        <v>11</v>
      </c>
      <c r="B54" s="36" t="s">
        <v>106</v>
      </c>
      <c r="C54" s="40">
        <v>5525163</v>
      </c>
    </row>
    <row r="55" spans="1:3" s="3" customFormat="1" ht="31.2" x14ac:dyDescent="0.3">
      <c r="A55" s="64">
        <v>12</v>
      </c>
      <c r="B55" s="36" t="s">
        <v>107</v>
      </c>
      <c r="C55" s="40">
        <v>549123</v>
      </c>
    </row>
    <row r="56" spans="1:3" s="3" customFormat="1" ht="15.6" x14ac:dyDescent="0.3">
      <c r="A56" s="64"/>
      <c r="B56" s="38" t="s">
        <v>12</v>
      </c>
      <c r="C56" s="32">
        <f>SUM(C44:C55)</f>
        <v>34867168</v>
      </c>
    </row>
    <row r="57" spans="1:3" s="3" customFormat="1" ht="15.6" x14ac:dyDescent="0.3">
      <c r="A57" s="72" t="s">
        <v>21</v>
      </c>
      <c r="B57" s="73"/>
      <c r="C57" s="73"/>
    </row>
    <row r="58" spans="1:3" s="3" customFormat="1" ht="31.2" x14ac:dyDescent="0.3">
      <c r="A58" s="64">
        <v>1</v>
      </c>
      <c r="B58" s="39" t="s">
        <v>64</v>
      </c>
      <c r="C58" s="40">
        <v>5700000</v>
      </c>
    </row>
    <row r="59" spans="1:3" s="3" customFormat="1" ht="31.2" x14ac:dyDescent="0.3">
      <c r="A59" s="64">
        <v>2</v>
      </c>
      <c r="B59" s="39" t="s">
        <v>88</v>
      </c>
      <c r="C59" s="40">
        <v>1996512</v>
      </c>
    </row>
    <row r="60" spans="1:3" s="3" customFormat="1" ht="31.2" x14ac:dyDescent="0.3">
      <c r="A60" s="64">
        <v>3</v>
      </c>
      <c r="B60" s="39" t="s">
        <v>65</v>
      </c>
      <c r="C60" s="40">
        <v>427774</v>
      </c>
    </row>
    <row r="61" spans="1:3" s="3" customFormat="1" ht="46.8" x14ac:dyDescent="0.3">
      <c r="A61" s="64">
        <v>4</v>
      </c>
      <c r="B61" s="39" t="s">
        <v>151</v>
      </c>
      <c r="C61" s="40">
        <v>421</v>
      </c>
    </row>
    <row r="62" spans="1:3" s="3" customFormat="1" ht="15.6" x14ac:dyDescent="0.3">
      <c r="A62" s="64"/>
      <c r="B62" s="38" t="s">
        <v>12</v>
      </c>
      <c r="C62" s="32">
        <f>SUM(C58:C61)</f>
        <v>8124707</v>
      </c>
    </row>
    <row r="63" spans="1:3" s="3" customFormat="1" ht="15.6" x14ac:dyDescent="0.3">
      <c r="A63" s="72" t="s">
        <v>5</v>
      </c>
      <c r="B63" s="73"/>
      <c r="C63" s="73"/>
    </row>
    <row r="64" spans="1:3" s="3" customFormat="1" ht="46.8" x14ac:dyDescent="0.3">
      <c r="A64" s="64">
        <v>1</v>
      </c>
      <c r="B64" s="34" t="s">
        <v>152</v>
      </c>
      <c r="C64" s="41">
        <v>15000000</v>
      </c>
    </row>
    <row r="65" spans="1:4" s="3" customFormat="1" ht="31.2" x14ac:dyDescent="0.3">
      <c r="A65" s="64">
        <v>2</v>
      </c>
      <c r="B65" s="34" t="s">
        <v>153</v>
      </c>
      <c r="C65" s="35">
        <v>10000000</v>
      </c>
    </row>
    <row r="66" spans="1:4" s="3" customFormat="1" ht="15.6" x14ac:dyDescent="0.3">
      <c r="A66" s="64"/>
      <c r="B66" s="38" t="s">
        <v>12</v>
      </c>
      <c r="C66" s="32">
        <f>SUM(C64:C65)</f>
        <v>25000000</v>
      </c>
    </row>
    <row r="67" spans="1:4" s="3" customFormat="1" ht="15.6" x14ac:dyDescent="0.3">
      <c r="A67" s="72" t="s">
        <v>13</v>
      </c>
      <c r="B67" s="73"/>
      <c r="C67" s="73"/>
    </row>
    <row r="68" spans="1:4" s="3" customFormat="1" ht="31.2" x14ac:dyDescent="0.3">
      <c r="A68" s="64">
        <v>1</v>
      </c>
      <c r="B68" s="43" t="s">
        <v>191</v>
      </c>
      <c r="C68" s="35">
        <v>1900000</v>
      </c>
    </row>
    <row r="69" spans="1:4" s="3" customFormat="1" ht="15.6" x14ac:dyDescent="0.3">
      <c r="A69" s="64"/>
      <c r="B69" s="38" t="s">
        <v>12</v>
      </c>
      <c r="C69" s="32">
        <f>SUM(C68:C68)</f>
        <v>1900000</v>
      </c>
    </row>
    <row r="70" spans="1:4" s="3" customFormat="1" ht="15.6" x14ac:dyDescent="0.3">
      <c r="A70" s="72" t="s">
        <v>14</v>
      </c>
      <c r="B70" s="73"/>
      <c r="C70" s="73"/>
    </row>
    <row r="71" spans="1:4" s="3" customFormat="1" ht="15.6" x14ac:dyDescent="0.3">
      <c r="A71" s="64">
        <v>1</v>
      </c>
      <c r="B71" s="39" t="s">
        <v>192</v>
      </c>
      <c r="C71" s="37">
        <v>2000000</v>
      </c>
    </row>
    <row r="72" spans="1:4" s="3" customFormat="1" ht="15.6" x14ac:dyDescent="0.3">
      <c r="A72" s="64">
        <v>2</v>
      </c>
      <c r="B72" s="34" t="s">
        <v>89</v>
      </c>
      <c r="C72" s="37">
        <v>2500000</v>
      </c>
    </row>
    <row r="73" spans="1:4" s="3" customFormat="1" ht="15.6" x14ac:dyDescent="0.3">
      <c r="A73" s="64">
        <v>3</v>
      </c>
      <c r="B73" s="36" t="s">
        <v>108</v>
      </c>
      <c r="C73" s="37">
        <v>973496</v>
      </c>
    </row>
    <row r="74" spans="1:4" s="3" customFormat="1" ht="15.6" x14ac:dyDescent="0.3">
      <c r="A74" s="64"/>
      <c r="B74" s="38" t="s">
        <v>12</v>
      </c>
      <c r="C74" s="32">
        <f>SUM(C71:C73)</f>
        <v>5473496</v>
      </c>
      <c r="D74" s="4"/>
    </row>
    <row r="75" spans="1:4" s="3" customFormat="1" ht="15.6" x14ac:dyDescent="0.3">
      <c r="A75" s="72" t="s">
        <v>16</v>
      </c>
      <c r="B75" s="73"/>
      <c r="C75" s="73"/>
    </row>
    <row r="76" spans="1:4" s="3" customFormat="1" ht="28.2" customHeight="1" x14ac:dyDescent="0.3">
      <c r="A76" s="64">
        <v>1</v>
      </c>
      <c r="B76" s="36" t="s">
        <v>211</v>
      </c>
      <c r="C76" s="35">
        <v>4117229</v>
      </c>
    </row>
    <row r="77" spans="1:4" s="3" customFormat="1" ht="15.6" x14ac:dyDescent="0.3">
      <c r="A77" s="64"/>
      <c r="B77" s="38" t="s">
        <v>12</v>
      </c>
      <c r="C77" s="32">
        <f>SUM(C76:C76)</f>
        <v>4117229</v>
      </c>
    </row>
    <row r="78" spans="1:4" s="3" customFormat="1" ht="15.6" x14ac:dyDescent="0.3">
      <c r="A78" s="72" t="s">
        <v>2</v>
      </c>
      <c r="B78" s="73"/>
      <c r="C78" s="73"/>
    </row>
    <row r="79" spans="1:4" s="3" customFormat="1" ht="23.4" customHeight="1" x14ac:dyDescent="0.3">
      <c r="A79" s="64">
        <v>1</v>
      </c>
      <c r="B79" s="39" t="s">
        <v>61</v>
      </c>
      <c r="C79" s="37">
        <v>4100000</v>
      </c>
    </row>
    <row r="80" spans="1:4" s="3" customFormat="1" ht="28.2" customHeight="1" x14ac:dyDescent="0.3">
      <c r="A80" s="64">
        <v>2</v>
      </c>
      <c r="B80" s="39" t="s">
        <v>154</v>
      </c>
      <c r="C80" s="37">
        <v>4700000</v>
      </c>
    </row>
    <row r="81" spans="1:3" s="3" customFormat="1" ht="31.2" x14ac:dyDescent="0.3">
      <c r="A81" s="64">
        <v>3</v>
      </c>
      <c r="B81" s="39" t="s">
        <v>109</v>
      </c>
      <c r="C81" s="37">
        <v>406862</v>
      </c>
    </row>
    <row r="82" spans="1:3" s="3" customFormat="1" ht="15.6" x14ac:dyDescent="0.3">
      <c r="A82" s="64"/>
      <c r="B82" s="38" t="s">
        <v>12</v>
      </c>
      <c r="C82" s="32">
        <f>SUM(C79:C81)</f>
        <v>9206862</v>
      </c>
    </row>
    <row r="83" spans="1:3" s="3" customFormat="1" ht="15.6" x14ac:dyDescent="0.3">
      <c r="A83" s="72" t="s">
        <v>0</v>
      </c>
      <c r="B83" s="73"/>
      <c r="C83" s="73"/>
    </row>
    <row r="84" spans="1:3" s="3" customFormat="1" ht="28.2" customHeight="1" x14ac:dyDescent="0.3">
      <c r="A84" s="64">
        <v>1</v>
      </c>
      <c r="B84" s="39" t="s">
        <v>155</v>
      </c>
      <c r="C84" s="37">
        <v>7366409</v>
      </c>
    </row>
    <row r="85" spans="1:3" s="3" customFormat="1" ht="28.2" customHeight="1" x14ac:dyDescent="0.3">
      <c r="A85" s="64">
        <v>2</v>
      </c>
      <c r="B85" s="39" t="s">
        <v>156</v>
      </c>
      <c r="C85" s="37">
        <v>2700000</v>
      </c>
    </row>
    <row r="86" spans="1:3" s="3" customFormat="1" ht="28.2" customHeight="1" x14ac:dyDescent="0.3">
      <c r="A86" s="64">
        <v>3</v>
      </c>
      <c r="B86" s="39" t="s">
        <v>110</v>
      </c>
      <c r="C86" s="37">
        <v>5723</v>
      </c>
    </row>
    <row r="87" spans="1:3" s="3" customFormat="1" ht="15.6" x14ac:dyDescent="0.3">
      <c r="A87" s="64"/>
      <c r="B87" s="38" t="s">
        <v>12</v>
      </c>
      <c r="C87" s="32">
        <f>SUM(C84:C86)</f>
        <v>10072132</v>
      </c>
    </row>
    <row r="88" spans="1:3" s="3" customFormat="1" ht="15.6" x14ac:dyDescent="0.3">
      <c r="A88" s="72" t="s">
        <v>15</v>
      </c>
      <c r="B88" s="73"/>
      <c r="C88" s="73"/>
    </row>
    <row r="89" spans="1:3" s="3" customFormat="1" ht="15.6" x14ac:dyDescent="0.3">
      <c r="A89" s="64">
        <v>1</v>
      </c>
      <c r="B89" s="39" t="s">
        <v>52</v>
      </c>
      <c r="C89" s="37">
        <f>4000000+3809705</f>
        <v>7809705</v>
      </c>
    </row>
    <row r="90" spans="1:3" s="3" customFormat="1" ht="28.2" customHeight="1" x14ac:dyDescent="0.3">
      <c r="A90" s="64">
        <v>2</v>
      </c>
      <c r="B90" s="39" t="s">
        <v>157</v>
      </c>
      <c r="C90" s="44">
        <v>87770</v>
      </c>
    </row>
    <row r="91" spans="1:3" s="3" customFormat="1" ht="28.2" customHeight="1" x14ac:dyDescent="0.3">
      <c r="A91" s="64">
        <v>3</v>
      </c>
      <c r="B91" s="39" t="s">
        <v>111</v>
      </c>
      <c r="C91" s="44">
        <v>58471</v>
      </c>
    </row>
    <row r="92" spans="1:3" s="3" customFormat="1" ht="28.2" customHeight="1" x14ac:dyDescent="0.3">
      <c r="A92" s="64">
        <v>4</v>
      </c>
      <c r="B92" s="39" t="s">
        <v>112</v>
      </c>
      <c r="C92" s="44">
        <v>465860</v>
      </c>
    </row>
    <row r="93" spans="1:3" s="3" customFormat="1" ht="15.6" x14ac:dyDescent="0.3">
      <c r="A93" s="64"/>
      <c r="B93" s="38" t="s">
        <v>12</v>
      </c>
      <c r="C93" s="32">
        <f>SUM(C89:C92)</f>
        <v>8421806</v>
      </c>
    </row>
    <row r="94" spans="1:3" s="3" customFormat="1" ht="15.6" x14ac:dyDescent="0.3">
      <c r="A94" s="72" t="s">
        <v>158</v>
      </c>
      <c r="B94" s="73"/>
      <c r="C94" s="73"/>
    </row>
    <row r="95" spans="1:3" s="3" customFormat="1" ht="15.6" x14ac:dyDescent="0.3">
      <c r="A95" s="64">
        <v>1</v>
      </c>
      <c r="B95" s="36" t="s">
        <v>159</v>
      </c>
      <c r="C95" s="37">
        <v>6050000</v>
      </c>
    </row>
    <row r="96" spans="1:3" s="3" customFormat="1" ht="15.6" x14ac:dyDescent="0.3">
      <c r="A96" s="64"/>
      <c r="B96" s="38" t="s">
        <v>12</v>
      </c>
      <c r="C96" s="32">
        <f>SUM(C95)</f>
        <v>6050000</v>
      </c>
    </row>
    <row r="97" spans="1:3" s="3" customFormat="1" ht="15.6" x14ac:dyDescent="0.3">
      <c r="A97" s="64"/>
      <c r="B97" s="38" t="s">
        <v>32</v>
      </c>
      <c r="C97" s="32">
        <f>C96+C93+C87+C82+C77+C74+C66+C62+C56+C69</f>
        <v>113233400</v>
      </c>
    </row>
    <row r="98" spans="1:3" s="3" customFormat="1" ht="15.6" x14ac:dyDescent="0.3">
      <c r="A98" s="70" t="s">
        <v>33</v>
      </c>
      <c r="B98" s="71"/>
      <c r="C98" s="71"/>
    </row>
    <row r="99" spans="1:3" s="3" customFormat="1" ht="15.6" x14ac:dyDescent="0.3">
      <c r="A99" s="90" t="s">
        <v>113</v>
      </c>
      <c r="B99" s="91"/>
      <c r="C99" s="92"/>
    </row>
    <row r="100" spans="1:3" s="3" customFormat="1" ht="28.2" customHeight="1" x14ac:dyDescent="0.3">
      <c r="A100" s="64">
        <v>1</v>
      </c>
      <c r="B100" s="36" t="s">
        <v>114</v>
      </c>
      <c r="C100" s="35">
        <v>5000000</v>
      </c>
    </row>
    <row r="101" spans="1:3" s="3" customFormat="1" ht="15.6" x14ac:dyDescent="0.3">
      <c r="A101" s="63"/>
      <c r="B101" s="38" t="s">
        <v>12</v>
      </c>
      <c r="C101" s="32">
        <f>C100</f>
        <v>5000000</v>
      </c>
    </row>
    <row r="102" spans="1:3" s="3" customFormat="1" ht="15.6" x14ac:dyDescent="0.3">
      <c r="A102" s="72" t="s">
        <v>28</v>
      </c>
      <c r="B102" s="73"/>
      <c r="C102" s="73"/>
    </row>
    <row r="103" spans="1:3" s="3" customFormat="1" ht="53.4" customHeight="1" x14ac:dyDescent="0.3">
      <c r="A103" s="64">
        <v>1</v>
      </c>
      <c r="B103" s="45" t="s">
        <v>209</v>
      </c>
      <c r="C103" s="40">
        <v>850000</v>
      </c>
    </row>
    <row r="104" spans="1:3" s="3" customFormat="1" ht="55.2" customHeight="1" x14ac:dyDescent="0.3">
      <c r="A104" s="64">
        <v>2</v>
      </c>
      <c r="B104" s="45" t="s">
        <v>208</v>
      </c>
      <c r="C104" s="40">
        <v>1400000</v>
      </c>
    </row>
    <row r="105" spans="1:3" s="3" customFormat="1" ht="15.6" x14ac:dyDescent="0.3">
      <c r="A105" s="64"/>
      <c r="B105" s="38" t="s">
        <v>12</v>
      </c>
      <c r="C105" s="32">
        <f>SUM(C103:C104)</f>
        <v>2250000</v>
      </c>
    </row>
    <row r="106" spans="1:3" s="3" customFormat="1" ht="15.6" x14ac:dyDescent="0.3">
      <c r="A106" s="72" t="s">
        <v>53</v>
      </c>
      <c r="B106" s="73"/>
      <c r="C106" s="73"/>
    </row>
    <row r="107" spans="1:3" s="3" customFormat="1" ht="37.200000000000003" customHeight="1" x14ac:dyDescent="0.3">
      <c r="A107" s="64">
        <v>1</v>
      </c>
      <c r="B107" s="39" t="s">
        <v>193</v>
      </c>
      <c r="C107" s="40">
        <v>2812269</v>
      </c>
    </row>
    <row r="108" spans="1:3" s="3" customFormat="1" ht="15.6" x14ac:dyDescent="0.3">
      <c r="A108" s="64"/>
      <c r="B108" s="38" t="s">
        <v>12</v>
      </c>
      <c r="C108" s="32">
        <f>SUM(C107)</f>
        <v>2812269</v>
      </c>
    </row>
    <row r="109" spans="1:3" s="3" customFormat="1" ht="13.8" customHeight="1" x14ac:dyDescent="0.3">
      <c r="A109" s="72" t="s">
        <v>43</v>
      </c>
      <c r="B109" s="73"/>
      <c r="C109" s="73"/>
    </row>
    <row r="110" spans="1:3" s="3" customFormat="1" ht="28.2" customHeight="1" x14ac:dyDescent="0.3">
      <c r="A110" s="64">
        <v>1</v>
      </c>
      <c r="B110" s="39" t="s">
        <v>54</v>
      </c>
      <c r="C110" s="37">
        <v>2000000</v>
      </c>
    </row>
    <row r="111" spans="1:3" s="3" customFormat="1" ht="15.6" x14ac:dyDescent="0.3">
      <c r="A111" s="64"/>
      <c r="B111" s="38" t="s">
        <v>12</v>
      </c>
      <c r="C111" s="32">
        <f>SUM(C110:C110)</f>
        <v>2000000</v>
      </c>
    </row>
    <row r="112" spans="1:3" s="3" customFormat="1" ht="15.6" x14ac:dyDescent="0.3">
      <c r="A112" s="87" t="s">
        <v>23</v>
      </c>
      <c r="B112" s="88"/>
      <c r="C112" s="89"/>
    </row>
    <row r="113" spans="1:7" s="3" customFormat="1" ht="15.6" x14ac:dyDescent="0.3">
      <c r="A113" s="64">
        <v>1</v>
      </c>
      <c r="B113" s="36" t="s">
        <v>115</v>
      </c>
      <c r="C113" s="32">
        <v>50000</v>
      </c>
    </row>
    <row r="114" spans="1:7" s="3" customFormat="1" ht="15.6" x14ac:dyDescent="0.3">
      <c r="A114" s="64"/>
      <c r="B114" s="38" t="s">
        <v>12</v>
      </c>
      <c r="C114" s="32">
        <f>C113</f>
        <v>50000</v>
      </c>
    </row>
    <row r="115" spans="1:7" s="3" customFormat="1" ht="15.6" x14ac:dyDescent="0.3">
      <c r="A115" s="64"/>
      <c r="B115" s="38" t="s">
        <v>48</v>
      </c>
      <c r="C115" s="32">
        <f>C111+C108+C105+C101+C114</f>
        <v>12112269</v>
      </c>
    </row>
    <row r="116" spans="1:7" s="3" customFormat="1" ht="15.6" x14ac:dyDescent="0.3">
      <c r="A116" s="90" t="s">
        <v>116</v>
      </c>
      <c r="B116" s="91"/>
      <c r="C116" s="92"/>
    </row>
    <row r="117" spans="1:7" s="3" customFormat="1" ht="15.6" x14ac:dyDescent="0.3">
      <c r="A117" s="87" t="s">
        <v>19</v>
      </c>
      <c r="B117" s="88"/>
      <c r="C117" s="89"/>
    </row>
    <row r="118" spans="1:7" s="3" customFormat="1" ht="38.4" customHeight="1" x14ac:dyDescent="0.3">
      <c r="A118" s="64">
        <v>1</v>
      </c>
      <c r="B118" s="36" t="s">
        <v>162</v>
      </c>
      <c r="C118" s="44">
        <v>297629</v>
      </c>
    </row>
    <row r="119" spans="1:7" s="3" customFormat="1" ht="38.4" customHeight="1" x14ac:dyDescent="0.3">
      <c r="A119" s="64">
        <v>2</v>
      </c>
      <c r="B119" s="36" t="s">
        <v>194</v>
      </c>
      <c r="C119" s="44">
        <v>224048</v>
      </c>
    </row>
    <row r="120" spans="1:7" s="3" customFormat="1" ht="15.6" x14ac:dyDescent="0.3">
      <c r="A120" s="64"/>
      <c r="B120" s="38" t="s">
        <v>12</v>
      </c>
      <c r="C120" s="32">
        <f>SUM(C118:C119)</f>
        <v>521677</v>
      </c>
    </row>
    <row r="121" spans="1:7" s="3" customFormat="1" ht="15.6" x14ac:dyDescent="0.3">
      <c r="A121" s="64"/>
      <c r="B121" s="38" t="s">
        <v>117</v>
      </c>
      <c r="C121" s="32">
        <f>C120</f>
        <v>521677</v>
      </c>
    </row>
    <row r="122" spans="1:7" s="3" customFormat="1" ht="15.6" x14ac:dyDescent="0.3">
      <c r="A122" s="70" t="s">
        <v>49</v>
      </c>
      <c r="B122" s="71"/>
      <c r="C122" s="71"/>
    </row>
    <row r="123" spans="1:7" s="3" customFormat="1" ht="15.6" x14ac:dyDescent="0.3">
      <c r="A123" s="72" t="s">
        <v>47</v>
      </c>
      <c r="B123" s="73"/>
      <c r="C123" s="73"/>
    </row>
    <row r="124" spans="1:7" s="3" customFormat="1" ht="28.2" customHeight="1" x14ac:dyDescent="0.3">
      <c r="A124" s="46">
        <v>1</v>
      </c>
      <c r="B124" s="47" t="s">
        <v>195</v>
      </c>
      <c r="C124" s="48">
        <f>639500+200000</f>
        <v>839500</v>
      </c>
      <c r="D124" s="79"/>
      <c r="E124" s="80"/>
      <c r="F124" s="80"/>
      <c r="G124" s="80"/>
    </row>
    <row r="125" spans="1:7" s="3" customFormat="1" ht="46.8" customHeight="1" x14ac:dyDescent="0.3">
      <c r="A125" s="46">
        <v>2</v>
      </c>
      <c r="B125" s="47" t="s">
        <v>163</v>
      </c>
      <c r="C125" s="48">
        <f>389000+200000</f>
        <v>589000</v>
      </c>
      <c r="D125" s="79"/>
      <c r="E125" s="80"/>
      <c r="F125" s="80"/>
      <c r="G125" s="80"/>
    </row>
    <row r="126" spans="1:7" s="3" customFormat="1" ht="15.6" x14ac:dyDescent="0.3">
      <c r="A126" s="64"/>
      <c r="B126" s="38" t="s">
        <v>12</v>
      </c>
      <c r="C126" s="32">
        <f>SUM(C124:C125)</f>
        <v>1428500</v>
      </c>
    </row>
    <row r="127" spans="1:7" s="3" customFormat="1" ht="13.8" customHeight="1" x14ac:dyDescent="0.3">
      <c r="A127" s="96" t="s">
        <v>136</v>
      </c>
      <c r="B127" s="97"/>
      <c r="C127" s="98"/>
    </row>
    <row r="128" spans="1:7" s="3" customFormat="1" ht="31.2" x14ac:dyDescent="0.3">
      <c r="A128" s="64">
        <v>1</v>
      </c>
      <c r="B128" s="49" t="s">
        <v>164</v>
      </c>
      <c r="C128" s="35">
        <v>474000</v>
      </c>
    </row>
    <row r="129" spans="1:169" s="3" customFormat="1" ht="15.6" x14ac:dyDescent="0.3">
      <c r="A129" s="64"/>
      <c r="B129" s="38" t="s">
        <v>12</v>
      </c>
      <c r="C129" s="32">
        <f>C128</f>
        <v>474000</v>
      </c>
    </row>
    <row r="130" spans="1:169" s="3" customFormat="1" ht="15.6" x14ac:dyDescent="0.3">
      <c r="A130" s="64"/>
      <c r="B130" s="38" t="s">
        <v>79</v>
      </c>
      <c r="C130" s="32">
        <f>C126+C129</f>
        <v>1902500</v>
      </c>
    </row>
    <row r="131" spans="1:169" s="3" customFormat="1" ht="15.6" x14ac:dyDescent="0.3">
      <c r="A131" s="64"/>
      <c r="B131" s="38" t="s">
        <v>3</v>
      </c>
      <c r="C131" s="32">
        <f>C29+C115+C97+C41+C130+C121</f>
        <v>142868712</v>
      </c>
    </row>
    <row r="132" spans="1:169" s="3" customFormat="1" ht="10.199999999999999" customHeight="1" x14ac:dyDescent="0.3">
      <c r="A132" s="86"/>
      <c r="B132" s="83"/>
      <c r="C132" s="83"/>
    </row>
    <row r="133" spans="1:169" s="3" customFormat="1" ht="15.6" x14ac:dyDescent="0.3">
      <c r="A133" s="75" t="s">
        <v>22</v>
      </c>
      <c r="B133" s="76"/>
      <c r="C133" s="76"/>
    </row>
    <row r="134" spans="1:169" s="3" customFormat="1" ht="15.6" x14ac:dyDescent="0.3">
      <c r="A134" s="87" t="s">
        <v>118</v>
      </c>
      <c r="B134" s="88"/>
      <c r="C134" s="89"/>
    </row>
    <row r="135" spans="1:169" s="3" customFormat="1" ht="15.6" x14ac:dyDescent="0.3">
      <c r="A135" s="87" t="s">
        <v>113</v>
      </c>
      <c r="B135" s="88"/>
      <c r="C135" s="89"/>
    </row>
    <row r="136" spans="1:169" s="3" customFormat="1" ht="31.8" customHeight="1" x14ac:dyDescent="0.3">
      <c r="A136" s="65">
        <v>1</v>
      </c>
      <c r="B136" s="51" t="s">
        <v>119</v>
      </c>
      <c r="C136" s="35">
        <v>500000</v>
      </c>
    </row>
    <row r="137" spans="1:169" s="3" customFormat="1" ht="15.6" x14ac:dyDescent="0.3">
      <c r="A137" s="50"/>
      <c r="B137" s="38" t="s">
        <v>12</v>
      </c>
      <c r="C137" s="35">
        <f>C136</f>
        <v>500000</v>
      </c>
    </row>
    <row r="138" spans="1:169" s="3" customFormat="1" ht="15.6" x14ac:dyDescent="0.3">
      <c r="A138" s="50"/>
      <c r="B138" s="38" t="s">
        <v>120</v>
      </c>
      <c r="C138" s="32">
        <f>C137</f>
        <v>500000</v>
      </c>
    </row>
    <row r="139" spans="1:169" s="3" customFormat="1" ht="15.6" x14ac:dyDescent="0.3">
      <c r="A139" s="70" t="s">
        <v>35</v>
      </c>
      <c r="B139" s="71"/>
      <c r="C139" s="71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</row>
    <row r="140" spans="1:169" s="3" customFormat="1" ht="15.6" x14ac:dyDescent="0.3">
      <c r="A140" s="72" t="s">
        <v>19</v>
      </c>
      <c r="B140" s="73"/>
      <c r="C140" s="73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</row>
    <row r="141" spans="1:169" s="3" customFormat="1" ht="15.6" x14ac:dyDescent="0.3">
      <c r="A141" s="64">
        <v>1</v>
      </c>
      <c r="B141" s="36" t="s">
        <v>76</v>
      </c>
      <c r="C141" s="44">
        <v>150000</v>
      </c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  <c r="EM141" s="66"/>
      <c r="EN141" s="66"/>
      <c r="EO141" s="66"/>
      <c r="EP141" s="66"/>
      <c r="EQ141" s="66"/>
      <c r="ER141" s="66"/>
      <c r="ES141" s="66"/>
      <c r="ET141" s="66"/>
      <c r="EU141" s="66"/>
      <c r="EV141" s="66"/>
      <c r="EW141" s="66"/>
      <c r="EX141" s="66"/>
      <c r="EY141" s="66"/>
      <c r="EZ141" s="66"/>
      <c r="FA141" s="66"/>
      <c r="FB141" s="66"/>
      <c r="FC141" s="66"/>
      <c r="FD141" s="66"/>
      <c r="FE141" s="66"/>
      <c r="FF141" s="66"/>
      <c r="FG141" s="66"/>
      <c r="FH141" s="66"/>
      <c r="FI141" s="66"/>
      <c r="FJ141" s="66"/>
      <c r="FK141" s="66"/>
      <c r="FL141" s="66"/>
      <c r="FM141" s="66"/>
    </row>
    <row r="142" spans="1:169" s="3" customFormat="1" ht="15.6" x14ac:dyDescent="0.3">
      <c r="A142" s="64"/>
      <c r="B142" s="38" t="s">
        <v>12</v>
      </c>
      <c r="C142" s="32">
        <f>SUM(C141)</f>
        <v>150000</v>
      </c>
    </row>
    <row r="143" spans="1:169" s="3" customFormat="1" ht="15.6" x14ac:dyDescent="0.3">
      <c r="A143" s="64"/>
      <c r="B143" s="38" t="s">
        <v>34</v>
      </c>
      <c r="C143" s="32">
        <f>SUM(C142)</f>
        <v>150000</v>
      </c>
    </row>
    <row r="144" spans="1:169" s="3" customFormat="1" ht="15.6" x14ac:dyDescent="0.3">
      <c r="A144" s="70" t="s">
        <v>36</v>
      </c>
      <c r="B144" s="71"/>
      <c r="C144" s="71"/>
    </row>
    <row r="145" spans="1:3" s="3" customFormat="1" ht="15.6" x14ac:dyDescent="0.3">
      <c r="A145" s="72" t="s">
        <v>17</v>
      </c>
      <c r="B145" s="73"/>
      <c r="C145" s="73"/>
    </row>
    <row r="146" spans="1:3" s="3" customFormat="1" ht="32.4" customHeight="1" x14ac:dyDescent="0.3">
      <c r="A146" s="64">
        <v>1</v>
      </c>
      <c r="B146" s="34" t="s">
        <v>165</v>
      </c>
      <c r="C146" s="40">
        <v>9590000</v>
      </c>
    </row>
    <row r="147" spans="1:3" s="3" customFormat="1" ht="37.200000000000003" customHeight="1" x14ac:dyDescent="0.3">
      <c r="A147" s="64">
        <v>2</v>
      </c>
      <c r="B147" s="34" t="s">
        <v>196</v>
      </c>
      <c r="C147" s="40">
        <v>2912446</v>
      </c>
    </row>
    <row r="148" spans="1:3" s="3" customFormat="1" ht="28.2" customHeight="1" x14ac:dyDescent="0.3">
      <c r="A148" s="64">
        <v>3</v>
      </c>
      <c r="B148" s="34" t="s">
        <v>166</v>
      </c>
      <c r="C148" s="40">
        <v>1600000</v>
      </c>
    </row>
    <row r="149" spans="1:3" s="3" customFormat="1" ht="33.6" customHeight="1" x14ac:dyDescent="0.3">
      <c r="A149" s="64">
        <v>4</v>
      </c>
      <c r="B149" s="34" t="s">
        <v>167</v>
      </c>
      <c r="C149" s="40">
        <v>1000000</v>
      </c>
    </row>
    <row r="150" spans="1:3" s="3" customFormat="1" ht="36" customHeight="1" x14ac:dyDescent="0.3">
      <c r="A150" s="64">
        <v>5</v>
      </c>
      <c r="B150" s="34" t="s">
        <v>90</v>
      </c>
      <c r="C150" s="40">
        <v>1000000</v>
      </c>
    </row>
    <row r="151" spans="1:3" s="3" customFormat="1" ht="32.4" customHeight="1" x14ac:dyDescent="0.3">
      <c r="A151" s="64">
        <v>6</v>
      </c>
      <c r="B151" s="34" t="s">
        <v>68</v>
      </c>
      <c r="C151" s="40">
        <v>1000000</v>
      </c>
    </row>
    <row r="152" spans="1:3" s="3" customFormat="1" ht="40.799999999999997" customHeight="1" x14ac:dyDescent="0.3">
      <c r="A152" s="64">
        <v>7</v>
      </c>
      <c r="B152" s="34" t="s">
        <v>168</v>
      </c>
      <c r="C152" s="44">
        <f>12130+266908</f>
        <v>279038</v>
      </c>
    </row>
    <row r="153" spans="1:3" s="3" customFormat="1" ht="41.4" customHeight="1" x14ac:dyDescent="0.3">
      <c r="A153" s="64">
        <v>8</v>
      </c>
      <c r="B153" s="34" t="s">
        <v>121</v>
      </c>
      <c r="C153" s="44">
        <v>11178</v>
      </c>
    </row>
    <row r="154" spans="1:3" s="3" customFormat="1" ht="37.799999999999997" customHeight="1" x14ac:dyDescent="0.3">
      <c r="A154" s="64">
        <v>9</v>
      </c>
      <c r="B154" s="34" t="s">
        <v>169</v>
      </c>
      <c r="C154" s="44">
        <f>15915-6845</f>
        <v>9070</v>
      </c>
    </row>
    <row r="155" spans="1:3" s="3" customFormat="1" ht="28.2" customHeight="1" x14ac:dyDescent="0.3">
      <c r="A155" s="64">
        <v>10</v>
      </c>
      <c r="B155" s="34" t="s">
        <v>170</v>
      </c>
      <c r="C155" s="44">
        <v>1091483</v>
      </c>
    </row>
    <row r="156" spans="1:3" s="3" customFormat="1" ht="15.6" x14ac:dyDescent="0.3">
      <c r="A156" s="64"/>
      <c r="B156" s="38" t="s">
        <v>12</v>
      </c>
      <c r="C156" s="52">
        <f>SUM(C146:C155)</f>
        <v>18493215</v>
      </c>
    </row>
    <row r="157" spans="1:3" s="3" customFormat="1" ht="15.6" x14ac:dyDescent="0.3">
      <c r="A157" s="72" t="s">
        <v>4</v>
      </c>
      <c r="B157" s="73"/>
      <c r="C157" s="73"/>
    </row>
    <row r="158" spans="1:3" s="3" customFormat="1" ht="44.4" customHeight="1" x14ac:dyDescent="0.3">
      <c r="A158" s="64">
        <v>1</v>
      </c>
      <c r="B158" s="34" t="s">
        <v>96</v>
      </c>
      <c r="C158" s="40">
        <v>1284673</v>
      </c>
    </row>
    <row r="159" spans="1:3" s="3" customFormat="1" ht="28.2" customHeight="1" x14ac:dyDescent="0.3">
      <c r="A159" s="64">
        <v>2</v>
      </c>
      <c r="B159" s="34" t="s">
        <v>171</v>
      </c>
      <c r="C159" s="40">
        <v>649665</v>
      </c>
    </row>
    <row r="160" spans="1:3" s="3" customFormat="1" ht="36.6" customHeight="1" x14ac:dyDescent="0.3">
      <c r="A160" s="64">
        <v>3</v>
      </c>
      <c r="B160" s="34" t="s">
        <v>69</v>
      </c>
      <c r="C160" s="40">
        <v>1193696</v>
      </c>
    </row>
    <row r="161" spans="1:3" s="3" customFormat="1" ht="28.2" customHeight="1" x14ac:dyDescent="0.3">
      <c r="A161" s="64">
        <v>4</v>
      </c>
      <c r="B161" s="34" t="s">
        <v>91</v>
      </c>
      <c r="C161" s="37">
        <v>572564</v>
      </c>
    </row>
    <row r="162" spans="1:3" s="3" customFormat="1" ht="15.6" x14ac:dyDescent="0.3">
      <c r="A162" s="64"/>
      <c r="B162" s="38" t="s">
        <v>12</v>
      </c>
      <c r="C162" s="32">
        <f>SUM(C158:C161)</f>
        <v>3700598</v>
      </c>
    </row>
    <row r="163" spans="1:3" s="3" customFormat="1" ht="15.6" x14ac:dyDescent="0.3">
      <c r="A163" s="87" t="s">
        <v>122</v>
      </c>
      <c r="B163" s="88"/>
      <c r="C163" s="89"/>
    </row>
    <row r="164" spans="1:3" s="3" customFormat="1" ht="46.8" customHeight="1" x14ac:dyDescent="0.3">
      <c r="A164" s="64">
        <v>1</v>
      </c>
      <c r="B164" s="36" t="s">
        <v>172</v>
      </c>
      <c r="C164" s="32">
        <v>120246</v>
      </c>
    </row>
    <row r="165" spans="1:3" s="3" customFormat="1" ht="15.6" x14ac:dyDescent="0.3">
      <c r="A165" s="64"/>
      <c r="B165" s="38" t="s">
        <v>12</v>
      </c>
      <c r="C165" s="32">
        <f>C164</f>
        <v>120246</v>
      </c>
    </row>
    <row r="166" spans="1:3" s="3" customFormat="1" ht="15.6" x14ac:dyDescent="0.3">
      <c r="A166" s="72" t="s">
        <v>5</v>
      </c>
      <c r="B166" s="73"/>
      <c r="C166" s="73"/>
    </row>
    <row r="167" spans="1:3" s="3" customFormat="1" ht="28.2" customHeight="1" x14ac:dyDescent="0.3">
      <c r="A167" s="64">
        <v>1</v>
      </c>
      <c r="B167" s="34" t="s">
        <v>173</v>
      </c>
      <c r="C167" s="35">
        <v>4000000</v>
      </c>
    </row>
    <row r="168" spans="1:3" s="3" customFormat="1" ht="15.6" x14ac:dyDescent="0.3">
      <c r="A168" s="64"/>
      <c r="B168" s="38" t="s">
        <v>12</v>
      </c>
      <c r="C168" s="32">
        <f>SUM(C167:C167)</f>
        <v>4000000</v>
      </c>
    </row>
    <row r="169" spans="1:3" s="3" customFormat="1" ht="15.6" x14ac:dyDescent="0.3">
      <c r="A169" s="72" t="s">
        <v>26</v>
      </c>
      <c r="B169" s="73"/>
      <c r="C169" s="73"/>
    </row>
    <row r="170" spans="1:3" s="3" customFormat="1" ht="15.6" x14ac:dyDescent="0.3">
      <c r="A170" s="64">
        <v>1</v>
      </c>
      <c r="B170" s="39" t="s">
        <v>59</v>
      </c>
      <c r="C170" s="35">
        <f>2970000+2030000</f>
        <v>5000000</v>
      </c>
    </row>
    <row r="171" spans="1:3" s="3" customFormat="1" ht="15.6" x14ac:dyDescent="0.3">
      <c r="A171" s="64"/>
      <c r="B171" s="38" t="s">
        <v>12</v>
      </c>
      <c r="C171" s="32">
        <f>SUM(C170:C170)</f>
        <v>5000000</v>
      </c>
    </row>
    <row r="172" spans="1:3" s="3" customFormat="1" ht="15.6" x14ac:dyDescent="0.3">
      <c r="A172" s="72" t="s">
        <v>13</v>
      </c>
      <c r="B172" s="73"/>
      <c r="C172" s="73"/>
    </row>
    <row r="173" spans="1:3" s="3" customFormat="1" ht="19.8" customHeight="1" x14ac:dyDescent="0.3">
      <c r="A173" s="46">
        <v>1</v>
      </c>
      <c r="B173" s="53" t="s">
        <v>51</v>
      </c>
      <c r="C173" s="35">
        <v>3000000</v>
      </c>
    </row>
    <row r="174" spans="1:3" s="3" customFormat="1" ht="15.6" x14ac:dyDescent="0.3">
      <c r="A174" s="64"/>
      <c r="B174" s="38" t="s">
        <v>12</v>
      </c>
      <c r="C174" s="32">
        <f>SUM(C173:C173)</f>
        <v>3000000</v>
      </c>
    </row>
    <row r="175" spans="1:3" s="3" customFormat="1" ht="15.6" x14ac:dyDescent="0.3">
      <c r="A175" s="72" t="s">
        <v>6</v>
      </c>
      <c r="B175" s="73"/>
      <c r="C175" s="73"/>
    </row>
    <row r="176" spans="1:3" s="3" customFormat="1" ht="15.6" x14ac:dyDescent="0.3">
      <c r="A176" s="64">
        <v>1</v>
      </c>
      <c r="B176" s="34" t="s">
        <v>174</v>
      </c>
      <c r="C176" s="37">
        <v>1000000</v>
      </c>
    </row>
    <row r="177" spans="1:11" s="3" customFormat="1" ht="15.6" x14ac:dyDescent="0.3">
      <c r="A177" s="64">
        <v>2</v>
      </c>
      <c r="B177" s="34" t="s">
        <v>92</v>
      </c>
      <c r="C177" s="35">
        <v>2280000</v>
      </c>
    </row>
    <row r="178" spans="1:11" s="3" customFormat="1" ht="15.6" x14ac:dyDescent="0.3">
      <c r="A178" s="64">
        <v>3</v>
      </c>
      <c r="B178" s="34" t="s">
        <v>175</v>
      </c>
      <c r="C178" s="35">
        <v>1109700</v>
      </c>
      <c r="D178" s="77"/>
      <c r="E178" s="78"/>
      <c r="F178" s="78"/>
      <c r="G178" s="78"/>
      <c r="H178" s="78"/>
      <c r="I178" s="78"/>
      <c r="J178" s="74"/>
      <c r="K178" s="74"/>
    </row>
    <row r="179" spans="1:11" s="3" customFormat="1" ht="15.6" x14ac:dyDescent="0.3">
      <c r="A179" s="64">
        <v>4</v>
      </c>
      <c r="B179" s="34" t="s">
        <v>66</v>
      </c>
      <c r="C179" s="37">
        <v>1500000</v>
      </c>
    </row>
    <row r="180" spans="1:11" s="3" customFormat="1" ht="15.6" x14ac:dyDescent="0.3">
      <c r="A180" s="64"/>
      <c r="B180" s="38" t="s">
        <v>12</v>
      </c>
      <c r="C180" s="32">
        <f>SUM(C176:C179)</f>
        <v>5889700</v>
      </c>
    </row>
    <row r="181" spans="1:11" s="3" customFormat="1" ht="15.6" x14ac:dyDescent="0.3">
      <c r="A181" s="72" t="s">
        <v>7</v>
      </c>
      <c r="B181" s="73"/>
      <c r="C181" s="73"/>
      <c r="D181" s="68"/>
      <c r="E181" s="69"/>
      <c r="F181" s="69"/>
      <c r="G181" s="69"/>
      <c r="H181" s="69"/>
    </row>
    <row r="182" spans="1:11" s="3" customFormat="1" ht="15.6" x14ac:dyDescent="0.3">
      <c r="A182" s="64">
        <v>1</v>
      </c>
      <c r="B182" s="39" t="s">
        <v>67</v>
      </c>
      <c r="C182" s="40">
        <v>3000000</v>
      </c>
    </row>
    <row r="183" spans="1:11" s="3" customFormat="1" ht="28.2" customHeight="1" x14ac:dyDescent="0.3">
      <c r="A183" s="64">
        <v>2</v>
      </c>
      <c r="B183" s="54" t="s">
        <v>123</v>
      </c>
      <c r="C183" s="44">
        <v>790011</v>
      </c>
    </row>
    <row r="184" spans="1:11" s="3" customFormat="1" ht="28.2" customHeight="1" x14ac:dyDescent="0.3">
      <c r="A184" s="64">
        <v>3</v>
      </c>
      <c r="B184" s="54" t="s">
        <v>176</v>
      </c>
      <c r="C184" s="44">
        <v>530822</v>
      </c>
    </row>
    <row r="185" spans="1:11" s="3" customFormat="1" ht="28.2" customHeight="1" x14ac:dyDescent="0.3">
      <c r="A185" s="64">
        <v>4</v>
      </c>
      <c r="B185" s="54" t="s">
        <v>177</v>
      </c>
      <c r="C185" s="44">
        <f>1349090-800843</f>
        <v>548247</v>
      </c>
    </row>
    <row r="186" spans="1:11" s="3" customFormat="1" ht="28.2" customHeight="1" x14ac:dyDescent="0.3">
      <c r="A186" s="64">
        <v>5</v>
      </c>
      <c r="B186" s="54" t="s">
        <v>124</v>
      </c>
      <c r="C186" s="44">
        <f>1526034-382309</f>
        <v>1143725</v>
      </c>
    </row>
    <row r="187" spans="1:11" s="3" customFormat="1" ht="28.2" customHeight="1" x14ac:dyDescent="0.3">
      <c r="A187" s="64">
        <v>6</v>
      </c>
      <c r="B187" s="54" t="s">
        <v>125</v>
      </c>
      <c r="C187" s="44">
        <f>1466227.2-1225932</f>
        <v>240295.19999999995</v>
      </c>
    </row>
    <row r="188" spans="1:11" s="3" customFormat="1" ht="31.2" x14ac:dyDescent="0.3">
      <c r="A188" s="64">
        <v>7</v>
      </c>
      <c r="B188" s="54" t="s">
        <v>126</v>
      </c>
      <c r="C188" s="44">
        <f>149686-40737</f>
        <v>108949</v>
      </c>
    </row>
    <row r="189" spans="1:11" s="3" customFormat="1" ht="15.6" x14ac:dyDescent="0.3">
      <c r="A189" s="64">
        <v>8</v>
      </c>
      <c r="B189" s="54" t="s">
        <v>127</v>
      </c>
      <c r="C189" s="44">
        <f>634234-159653</f>
        <v>474581</v>
      </c>
    </row>
    <row r="190" spans="1:11" s="3" customFormat="1" ht="15.6" x14ac:dyDescent="0.3">
      <c r="A190" s="64"/>
      <c r="B190" s="38" t="s">
        <v>12</v>
      </c>
      <c r="C190" s="32">
        <f>SUM(C182:C189)</f>
        <v>6836630.2000000002</v>
      </c>
    </row>
    <row r="191" spans="1:11" s="3" customFormat="1" ht="15.6" x14ac:dyDescent="0.3">
      <c r="A191" s="72" t="s">
        <v>1</v>
      </c>
      <c r="B191" s="73"/>
      <c r="C191" s="73"/>
    </row>
    <row r="192" spans="1:11" s="3" customFormat="1" ht="15.6" x14ac:dyDescent="0.3">
      <c r="A192" s="64">
        <v>1</v>
      </c>
      <c r="B192" s="43" t="s">
        <v>197</v>
      </c>
      <c r="C192" s="37">
        <f>3204228+3700000</f>
        <v>6904228</v>
      </c>
    </row>
    <row r="193" spans="1:3" s="3" customFormat="1" ht="15.6" x14ac:dyDescent="0.3">
      <c r="A193" s="64"/>
      <c r="B193" s="38" t="s">
        <v>12</v>
      </c>
      <c r="C193" s="32">
        <f>SUM(C192:C192)</f>
        <v>6904228</v>
      </c>
    </row>
    <row r="194" spans="1:3" s="3" customFormat="1" ht="15.6" x14ac:dyDescent="0.3">
      <c r="A194" s="72" t="s">
        <v>158</v>
      </c>
      <c r="B194" s="73"/>
      <c r="C194" s="73"/>
    </row>
    <row r="195" spans="1:3" s="3" customFormat="1" ht="31.2" x14ac:dyDescent="0.3">
      <c r="A195" s="64">
        <v>1</v>
      </c>
      <c r="B195" s="36" t="s">
        <v>178</v>
      </c>
      <c r="C195" s="40">
        <v>173505</v>
      </c>
    </row>
    <row r="196" spans="1:3" s="3" customFormat="1" ht="15.6" x14ac:dyDescent="0.3">
      <c r="A196" s="64">
        <v>2</v>
      </c>
      <c r="B196" s="36" t="s">
        <v>179</v>
      </c>
      <c r="C196" s="37">
        <v>22150000</v>
      </c>
    </row>
    <row r="197" spans="1:3" s="3" customFormat="1" ht="31.2" x14ac:dyDescent="0.3">
      <c r="A197" s="64">
        <v>3</v>
      </c>
      <c r="B197" s="36" t="s">
        <v>180</v>
      </c>
      <c r="C197" s="37">
        <v>3300000</v>
      </c>
    </row>
    <row r="198" spans="1:3" s="3" customFormat="1" ht="15.6" x14ac:dyDescent="0.3">
      <c r="A198" s="64"/>
      <c r="B198" s="38" t="s">
        <v>12</v>
      </c>
      <c r="C198" s="32">
        <f>SUM(C195:C197)</f>
        <v>25623505</v>
      </c>
    </row>
    <row r="199" spans="1:3" s="3" customFormat="1" ht="15.6" x14ac:dyDescent="0.3">
      <c r="A199" s="72" t="s">
        <v>93</v>
      </c>
      <c r="B199" s="73"/>
      <c r="C199" s="73"/>
    </row>
    <row r="200" spans="1:3" s="3" customFormat="1" ht="31.2" x14ac:dyDescent="0.3">
      <c r="A200" s="64">
        <v>1</v>
      </c>
      <c r="B200" s="36" t="s">
        <v>181</v>
      </c>
      <c r="C200" s="37">
        <v>493402</v>
      </c>
    </row>
    <row r="201" spans="1:3" s="3" customFormat="1" ht="15.6" x14ac:dyDescent="0.3">
      <c r="A201" s="64"/>
      <c r="B201" s="38" t="s">
        <v>12</v>
      </c>
      <c r="C201" s="32">
        <f>SUM(C200:C200)</f>
        <v>493402</v>
      </c>
    </row>
    <row r="202" spans="1:3" s="3" customFormat="1" ht="15.6" x14ac:dyDescent="0.3">
      <c r="A202" s="72" t="s">
        <v>44</v>
      </c>
      <c r="B202" s="73"/>
      <c r="C202" s="73"/>
    </row>
    <row r="203" spans="1:3" s="3" customFormat="1" ht="37.799999999999997" customHeight="1" x14ac:dyDescent="0.3">
      <c r="A203" s="64">
        <v>1</v>
      </c>
      <c r="B203" s="39" t="s">
        <v>198</v>
      </c>
      <c r="C203" s="37">
        <v>3000000</v>
      </c>
    </row>
    <row r="204" spans="1:3" s="3" customFormat="1" ht="37.799999999999997" customHeight="1" x14ac:dyDescent="0.3">
      <c r="A204" s="64">
        <v>2</v>
      </c>
      <c r="B204" s="39" t="s">
        <v>128</v>
      </c>
      <c r="C204" s="40">
        <v>1333334</v>
      </c>
    </row>
    <row r="205" spans="1:3" s="3" customFormat="1" ht="15.6" x14ac:dyDescent="0.3">
      <c r="A205" s="64"/>
      <c r="B205" s="38" t="s">
        <v>12</v>
      </c>
      <c r="C205" s="32">
        <f>SUM(C203:C204)</f>
        <v>4333334</v>
      </c>
    </row>
    <row r="206" spans="1:3" s="3" customFormat="1" ht="15.6" x14ac:dyDescent="0.3">
      <c r="A206" s="64"/>
      <c r="B206" s="38" t="s">
        <v>37</v>
      </c>
      <c r="C206" s="32">
        <f>C193+C190+C180+C174+C171+C168+C162+C156+C198+C201+C205+C165</f>
        <v>84394858.200000003</v>
      </c>
    </row>
    <row r="207" spans="1:3" s="3" customFormat="1" ht="15.6" x14ac:dyDescent="0.3">
      <c r="A207" s="70" t="s">
        <v>38</v>
      </c>
      <c r="B207" s="71"/>
      <c r="C207" s="71"/>
    </row>
    <row r="208" spans="1:3" s="3" customFormat="1" ht="15.6" x14ac:dyDescent="0.3">
      <c r="A208" s="72" t="s">
        <v>25</v>
      </c>
      <c r="B208" s="73"/>
      <c r="C208" s="73"/>
    </row>
    <row r="209" spans="1:3" s="3" customFormat="1" ht="31.2" x14ac:dyDescent="0.3">
      <c r="A209" s="64">
        <v>1</v>
      </c>
      <c r="B209" s="34" t="s">
        <v>182</v>
      </c>
      <c r="C209" s="40">
        <v>700000</v>
      </c>
    </row>
    <row r="210" spans="1:3" s="3" customFormat="1" ht="31.2" x14ac:dyDescent="0.3">
      <c r="A210" s="64">
        <v>2</v>
      </c>
      <c r="B210" s="34" t="s">
        <v>135</v>
      </c>
      <c r="C210" s="40">
        <v>1190000</v>
      </c>
    </row>
    <row r="211" spans="1:3" s="3" customFormat="1" ht="15.6" x14ac:dyDescent="0.3">
      <c r="A211" s="64"/>
      <c r="B211" s="38" t="s">
        <v>12</v>
      </c>
      <c r="C211" s="32">
        <f>SUM(C209:C210)</f>
        <v>1890000</v>
      </c>
    </row>
    <row r="212" spans="1:3" s="3" customFormat="1" ht="15.6" x14ac:dyDescent="0.3">
      <c r="A212" s="72" t="s">
        <v>20</v>
      </c>
      <c r="B212" s="73"/>
      <c r="C212" s="73"/>
    </row>
    <row r="213" spans="1:3" s="3" customFormat="1" ht="28.2" customHeight="1" x14ac:dyDescent="0.3">
      <c r="A213" s="64">
        <v>1</v>
      </c>
      <c r="B213" s="36" t="s">
        <v>58</v>
      </c>
      <c r="C213" s="40">
        <v>5015594</v>
      </c>
    </row>
    <row r="214" spans="1:3" s="3" customFormat="1" ht="33.6" customHeight="1" x14ac:dyDescent="0.3">
      <c r="A214" s="64">
        <v>2</v>
      </c>
      <c r="B214" s="36" t="s">
        <v>183</v>
      </c>
      <c r="C214" s="40">
        <v>310000</v>
      </c>
    </row>
    <row r="215" spans="1:3" s="3" customFormat="1" ht="15" customHeight="1" x14ac:dyDescent="0.3">
      <c r="A215" s="64"/>
      <c r="B215" s="38" t="s">
        <v>12</v>
      </c>
      <c r="C215" s="52">
        <f>SUM(C213:C214)</f>
        <v>5325594</v>
      </c>
    </row>
    <row r="216" spans="1:3" s="3" customFormat="1" ht="15.6" x14ac:dyDescent="0.3">
      <c r="A216" s="72" t="s">
        <v>27</v>
      </c>
      <c r="B216" s="73"/>
      <c r="C216" s="73"/>
    </row>
    <row r="217" spans="1:3" s="3" customFormat="1" ht="15.6" x14ac:dyDescent="0.3">
      <c r="A217" s="64">
        <v>1</v>
      </c>
      <c r="B217" s="39" t="s">
        <v>71</v>
      </c>
      <c r="C217" s="37">
        <v>1219833</v>
      </c>
    </row>
    <row r="218" spans="1:3" s="3" customFormat="1" ht="15.6" x14ac:dyDescent="0.3">
      <c r="A218" s="64"/>
      <c r="B218" s="38" t="s">
        <v>12</v>
      </c>
      <c r="C218" s="32">
        <f>SUM(C217:C217)</f>
        <v>1219833</v>
      </c>
    </row>
    <row r="219" spans="1:3" s="3" customFormat="1" ht="15.6" x14ac:dyDescent="0.3">
      <c r="A219" s="72" t="s">
        <v>45</v>
      </c>
      <c r="B219" s="73"/>
      <c r="C219" s="73"/>
    </row>
    <row r="220" spans="1:3" s="3" customFormat="1" ht="22.2" customHeight="1" x14ac:dyDescent="0.3">
      <c r="A220" s="64">
        <v>1</v>
      </c>
      <c r="B220" s="39" t="s">
        <v>70</v>
      </c>
      <c r="C220" s="37">
        <v>1053000</v>
      </c>
    </row>
    <row r="221" spans="1:3" s="3" customFormat="1" ht="15.6" x14ac:dyDescent="0.3">
      <c r="A221" s="64"/>
      <c r="B221" s="38" t="s">
        <v>12</v>
      </c>
      <c r="C221" s="32">
        <f>SUM(C220)</f>
        <v>1053000</v>
      </c>
    </row>
    <row r="222" spans="1:3" s="3" customFormat="1" ht="15.6" x14ac:dyDescent="0.3">
      <c r="A222" s="72" t="s">
        <v>28</v>
      </c>
      <c r="B222" s="73"/>
      <c r="C222" s="73"/>
    </row>
    <row r="223" spans="1:3" s="3" customFormat="1" ht="46.8" x14ac:dyDescent="0.3">
      <c r="A223" s="64">
        <v>1</v>
      </c>
      <c r="B223" s="45" t="s">
        <v>199</v>
      </c>
      <c r="C223" s="40">
        <v>525000</v>
      </c>
    </row>
    <row r="224" spans="1:3" s="3" customFormat="1" ht="15.6" x14ac:dyDescent="0.3">
      <c r="A224" s="64"/>
      <c r="B224" s="38" t="s">
        <v>12</v>
      </c>
      <c r="C224" s="32">
        <f>SUM(C223:C223)</f>
        <v>525000</v>
      </c>
    </row>
    <row r="225" spans="1:3" s="3" customFormat="1" ht="15.6" x14ac:dyDescent="0.3">
      <c r="A225" s="72" t="s">
        <v>46</v>
      </c>
      <c r="B225" s="73"/>
      <c r="C225" s="73"/>
    </row>
    <row r="226" spans="1:3" s="3" customFormat="1" ht="15.6" x14ac:dyDescent="0.3">
      <c r="A226" s="64">
        <v>1</v>
      </c>
      <c r="B226" s="39" t="s">
        <v>73</v>
      </c>
      <c r="C226" s="37">
        <v>1834181</v>
      </c>
    </row>
    <row r="227" spans="1:3" s="3" customFormat="1" ht="15.6" x14ac:dyDescent="0.3">
      <c r="A227" s="64">
        <v>2</v>
      </c>
      <c r="B227" s="54" t="s">
        <v>129</v>
      </c>
      <c r="C227" s="55">
        <v>551107</v>
      </c>
    </row>
    <row r="228" spans="1:3" s="3" customFormat="1" ht="15.6" x14ac:dyDescent="0.3">
      <c r="A228" s="64"/>
      <c r="B228" s="38" t="s">
        <v>12</v>
      </c>
      <c r="C228" s="32">
        <f>SUM(C226:C227)</f>
        <v>2385288</v>
      </c>
    </row>
    <row r="229" spans="1:3" s="3" customFormat="1" ht="15.6" x14ac:dyDescent="0.3">
      <c r="A229" s="72" t="s">
        <v>50</v>
      </c>
      <c r="B229" s="73"/>
      <c r="C229" s="73"/>
    </row>
    <row r="230" spans="1:3" s="3" customFormat="1" ht="15.6" x14ac:dyDescent="0.3">
      <c r="A230" s="64">
        <v>1</v>
      </c>
      <c r="B230" s="39" t="s">
        <v>72</v>
      </c>
      <c r="C230" s="37">
        <v>410000</v>
      </c>
    </row>
    <row r="231" spans="1:3" s="3" customFormat="1" ht="15.6" x14ac:dyDescent="0.3">
      <c r="A231" s="64"/>
      <c r="B231" s="38" t="s">
        <v>12</v>
      </c>
      <c r="C231" s="32">
        <f>SUM(C230)</f>
        <v>410000</v>
      </c>
    </row>
    <row r="232" spans="1:3" s="3" customFormat="1" ht="15.6" x14ac:dyDescent="0.3">
      <c r="A232" s="64"/>
      <c r="B232" s="38" t="s">
        <v>39</v>
      </c>
      <c r="C232" s="32">
        <f>C224+C218+C211+C228+C231+C221+C215</f>
        <v>12808715</v>
      </c>
    </row>
    <row r="233" spans="1:3" s="3" customFormat="1" ht="15.6" x14ac:dyDescent="0.3">
      <c r="A233" s="70" t="s">
        <v>40</v>
      </c>
      <c r="B233" s="71"/>
      <c r="C233" s="71"/>
    </row>
    <row r="234" spans="1:3" s="3" customFormat="1" ht="15.6" x14ac:dyDescent="0.3">
      <c r="A234" s="72" t="s">
        <v>23</v>
      </c>
      <c r="B234" s="73"/>
      <c r="C234" s="73"/>
    </row>
    <row r="235" spans="1:3" s="3" customFormat="1" ht="15.6" x14ac:dyDescent="0.3">
      <c r="A235" s="64">
        <v>1</v>
      </c>
      <c r="B235" s="36" t="s">
        <v>24</v>
      </c>
      <c r="C235" s="35">
        <v>2000000</v>
      </c>
    </row>
    <row r="236" spans="1:3" s="3" customFormat="1" ht="15.6" x14ac:dyDescent="0.3">
      <c r="A236" s="64"/>
      <c r="B236" s="38" t="s">
        <v>12</v>
      </c>
      <c r="C236" s="32">
        <f>SUM(C235)</f>
        <v>2000000</v>
      </c>
    </row>
    <row r="237" spans="1:3" s="3" customFormat="1" ht="15.6" x14ac:dyDescent="0.3">
      <c r="A237" s="64"/>
      <c r="B237" s="38" t="s">
        <v>41</v>
      </c>
      <c r="C237" s="32">
        <f>SUM(C236)</f>
        <v>2000000</v>
      </c>
    </row>
    <row r="238" spans="1:3" s="3" customFormat="1" ht="15.6" x14ac:dyDescent="0.3">
      <c r="A238" s="64"/>
      <c r="B238" s="38" t="s">
        <v>8</v>
      </c>
      <c r="C238" s="32">
        <f>SUM(C206+C232+C237+C143+C138)</f>
        <v>99853573.200000003</v>
      </c>
    </row>
    <row r="239" spans="1:3" s="3" customFormat="1" ht="15.6" x14ac:dyDescent="0.3">
      <c r="A239" s="70" t="s">
        <v>55</v>
      </c>
      <c r="B239" s="71"/>
      <c r="C239" s="71"/>
    </row>
    <row r="240" spans="1:3" s="3" customFormat="1" ht="28.2" customHeight="1" x14ac:dyDescent="0.3">
      <c r="A240" s="72" t="s">
        <v>130</v>
      </c>
      <c r="B240" s="83"/>
      <c r="C240" s="83"/>
    </row>
    <row r="241" spans="1:3" s="3" customFormat="1" ht="15.6" x14ac:dyDescent="0.3">
      <c r="A241" s="84" t="s">
        <v>5</v>
      </c>
      <c r="B241" s="85"/>
      <c r="C241" s="85"/>
    </row>
    <row r="242" spans="1:3" s="3" customFormat="1" ht="15.6" x14ac:dyDescent="0.3">
      <c r="A242" s="64">
        <v>1</v>
      </c>
      <c r="B242" s="39" t="s">
        <v>97</v>
      </c>
      <c r="C242" s="35">
        <v>2068062</v>
      </c>
    </row>
    <row r="243" spans="1:3" s="3" customFormat="1" ht="15.6" x14ac:dyDescent="0.3">
      <c r="A243" s="64"/>
      <c r="B243" s="38" t="s">
        <v>12</v>
      </c>
      <c r="C243" s="56">
        <f>SUM(C242)</f>
        <v>2068062</v>
      </c>
    </row>
    <row r="244" spans="1:3" s="3" customFormat="1" ht="15.6" x14ac:dyDescent="0.3">
      <c r="A244" s="72" t="s">
        <v>13</v>
      </c>
      <c r="B244" s="73"/>
      <c r="C244" s="73"/>
    </row>
    <row r="245" spans="1:3" s="3" customFormat="1" ht="31.2" x14ac:dyDescent="0.3">
      <c r="A245" s="64">
        <v>2</v>
      </c>
      <c r="B245" s="39" t="s">
        <v>98</v>
      </c>
      <c r="C245" s="37">
        <v>2571142</v>
      </c>
    </row>
    <row r="246" spans="1:3" s="3" customFormat="1" ht="31.2" x14ac:dyDescent="0.3">
      <c r="A246" s="64">
        <v>3</v>
      </c>
      <c r="B246" s="39" t="s">
        <v>184</v>
      </c>
      <c r="C246" s="37">
        <v>3581</v>
      </c>
    </row>
    <row r="247" spans="1:3" s="3" customFormat="1" ht="15.6" x14ac:dyDescent="0.3">
      <c r="A247" s="64"/>
      <c r="B247" s="38" t="s">
        <v>12</v>
      </c>
      <c r="C247" s="56">
        <f>SUM(C245:C246)</f>
        <v>2574723</v>
      </c>
    </row>
    <row r="248" spans="1:3" s="3" customFormat="1" ht="15.6" x14ac:dyDescent="0.3">
      <c r="A248" s="72" t="s">
        <v>14</v>
      </c>
      <c r="B248" s="73"/>
      <c r="C248" s="73"/>
    </row>
    <row r="249" spans="1:3" s="3" customFormat="1" ht="33" customHeight="1" x14ac:dyDescent="0.3">
      <c r="A249" s="64">
        <v>4</v>
      </c>
      <c r="B249" s="39" t="s">
        <v>185</v>
      </c>
      <c r="C249" s="37">
        <v>2340154</v>
      </c>
    </row>
    <row r="250" spans="1:3" s="3" customFormat="1" ht="15.6" x14ac:dyDescent="0.3">
      <c r="A250" s="64"/>
      <c r="B250" s="38" t="s">
        <v>12</v>
      </c>
      <c r="C250" s="56">
        <f>SUM(C249)</f>
        <v>2340154</v>
      </c>
    </row>
    <row r="251" spans="1:3" s="3" customFormat="1" ht="15.6" x14ac:dyDescent="0.3">
      <c r="A251" s="72" t="s">
        <v>16</v>
      </c>
      <c r="B251" s="73"/>
      <c r="C251" s="73"/>
    </row>
    <row r="252" spans="1:3" s="3" customFormat="1" ht="33.6" customHeight="1" x14ac:dyDescent="0.3">
      <c r="A252" s="64">
        <v>5</v>
      </c>
      <c r="B252" s="39" t="s">
        <v>131</v>
      </c>
      <c r="C252" s="41">
        <v>2000000</v>
      </c>
    </row>
    <row r="253" spans="1:3" s="3" customFormat="1" ht="33.6" customHeight="1" x14ac:dyDescent="0.3">
      <c r="A253" s="64">
        <v>6</v>
      </c>
      <c r="B253" s="39" t="s">
        <v>95</v>
      </c>
      <c r="C253" s="37">
        <v>438151</v>
      </c>
    </row>
    <row r="254" spans="1:3" s="3" customFormat="1" ht="15.6" x14ac:dyDescent="0.3">
      <c r="A254" s="64"/>
      <c r="B254" s="38" t="s">
        <v>12</v>
      </c>
      <c r="C254" s="56">
        <f>SUM(C252:C253)</f>
        <v>2438151</v>
      </c>
    </row>
    <row r="255" spans="1:3" s="3" customFormat="1" ht="15.6" x14ac:dyDescent="0.3">
      <c r="A255" s="72" t="s">
        <v>2</v>
      </c>
      <c r="B255" s="73"/>
      <c r="C255" s="73"/>
    </row>
    <row r="256" spans="1:3" s="3" customFormat="1" ht="49.8" customHeight="1" x14ac:dyDescent="0.3">
      <c r="A256" s="64">
        <v>7</v>
      </c>
      <c r="B256" s="39" t="s">
        <v>99</v>
      </c>
      <c r="C256" s="37">
        <v>237883</v>
      </c>
    </row>
    <row r="257" spans="1:3" s="3" customFormat="1" ht="31.2" x14ac:dyDescent="0.3">
      <c r="A257" s="64">
        <v>8</v>
      </c>
      <c r="B257" s="39" t="s">
        <v>210</v>
      </c>
      <c r="C257" s="37">
        <v>218232</v>
      </c>
    </row>
    <row r="258" spans="1:3" s="3" customFormat="1" ht="49.8" customHeight="1" x14ac:dyDescent="0.3">
      <c r="A258" s="64">
        <v>9</v>
      </c>
      <c r="B258" s="39" t="s">
        <v>186</v>
      </c>
      <c r="C258" s="37">
        <v>179391</v>
      </c>
    </row>
    <row r="259" spans="1:3" s="3" customFormat="1" ht="46.8" x14ac:dyDescent="0.3">
      <c r="A259" s="64">
        <v>10</v>
      </c>
      <c r="B259" s="39" t="s">
        <v>187</v>
      </c>
      <c r="C259" s="37">
        <v>116009</v>
      </c>
    </row>
    <row r="260" spans="1:3" s="3" customFormat="1" ht="41.4" customHeight="1" x14ac:dyDescent="0.3">
      <c r="A260" s="64">
        <v>11</v>
      </c>
      <c r="B260" s="39" t="s">
        <v>188</v>
      </c>
      <c r="C260" s="37">
        <v>80456</v>
      </c>
    </row>
    <row r="261" spans="1:3" s="3" customFormat="1" ht="31.2" x14ac:dyDescent="0.3">
      <c r="A261" s="64">
        <v>12</v>
      </c>
      <c r="B261" s="39" t="s">
        <v>100</v>
      </c>
      <c r="C261" s="37">
        <v>12849</v>
      </c>
    </row>
    <row r="262" spans="1:3" s="3" customFormat="1" ht="15.6" x14ac:dyDescent="0.3">
      <c r="A262" s="64"/>
      <c r="B262" s="38" t="s">
        <v>12</v>
      </c>
      <c r="C262" s="56">
        <f>SUM(C256:C261)</f>
        <v>844820</v>
      </c>
    </row>
    <row r="263" spans="1:3" s="3" customFormat="1" ht="15.6" x14ac:dyDescent="0.3">
      <c r="A263" s="72" t="s">
        <v>56</v>
      </c>
      <c r="B263" s="73"/>
      <c r="C263" s="73"/>
    </row>
    <row r="264" spans="1:3" s="3" customFormat="1" ht="28.2" customHeight="1" x14ac:dyDescent="0.3">
      <c r="A264" s="64">
        <v>13</v>
      </c>
      <c r="B264" s="39" t="s">
        <v>94</v>
      </c>
      <c r="C264" s="37">
        <v>396938</v>
      </c>
    </row>
    <row r="265" spans="1:3" s="3" customFormat="1" ht="15.6" x14ac:dyDescent="0.3">
      <c r="A265" s="64"/>
      <c r="B265" s="38" t="s">
        <v>12</v>
      </c>
      <c r="C265" s="56">
        <f>SUM(C264:C264)</f>
        <v>396938</v>
      </c>
    </row>
    <row r="266" spans="1:3" s="3" customFormat="1" ht="15.6" x14ac:dyDescent="0.3">
      <c r="A266" s="87" t="s">
        <v>7</v>
      </c>
      <c r="B266" s="88"/>
      <c r="C266" s="89"/>
    </row>
    <row r="267" spans="1:3" s="3" customFormat="1" ht="15.6" x14ac:dyDescent="0.3">
      <c r="A267" s="64">
        <v>14</v>
      </c>
      <c r="B267" s="36" t="s">
        <v>132</v>
      </c>
      <c r="C267" s="44">
        <f>169568-42392</f>
        <v>127176</v>
      </c>
    </row>
    <row r="268" spans="1:3" s="3" customFormat="1" ht="28.2" customHeight="1" x14ac:dyDescent="0.3">
      <c r="A268" s="64">
        <v>15</v>
      </c>
      <c r="B268" s="36" t="s">
        <v>133</v>
      </c>
      <c r="C268" s="44">
        <f>89076-22266</f>
        <v>66810</v>
      </c>
    </row>
    <row r="269" spans="1:3" s="3" customFormat="1" ht="15.6" x14ac:dyDescent="0.3">
      <c r="A269" s="64"/>
      <c r="B269" s="38" t="s">
        <v>12</v>
      </c>
      <c r="C269" s="56">
        <f>SUM(C267:C268)</f>
        <v>193986</v>
      </c>
    </row>
    <row r="270" spans="1:3" s="3" customFormat="1" ht="31.2" x14ac:dyDescent="0.3">
      <c r="A270" s="64"/>
      <c r="B270" s="38" t="s">
        <v>134</v>
      </c>
      <c r="C270" s="56">
        <f>C243+C265+C262+C254+C250+C247+C269</f>
        <v>10856834</v>
      </c>
    </row>
    <row r="271" spans="1:3" s="3" customFormat="1" ht="15.6" x14ac:dyDescent="0.3">
      <c r="A271" s="64"/>
      <c r="B271" s="38" t="s">
        <v>57</v>
      </c>
      <c r="C271" s="56">
        <f>C270</f>
        <v>10856834</v>
      </c>
    </row>
    <row r="272" spans="1:3" s="3" customFormat="1" ht="16.2" thickBot="1" x14ac:dyDescent="0.35">
      <c r="A272" s="81" t="s">
        <v>42</v>
      </c>
      <c r="B272" s="82"/>
      <c r="C272" s="57">
        <f>C131+C238+C271</f>
        <v>253579119.19999999</v>
      </c>
    </row>
    <row r="273" spans="1:5" s="3" customFormat="1" x14ac:dyDescent="0.3">
      <c r="A273" s="1"/>
      <c r="B273" s="66"/>
      <c r="C273" s="5"/>
    </row>
    <row r="274" spans="1:5" s="3" customFormat="1" x14ac:dyDescent="0.3">
      <c r="A274" s="1"/>
      <c r="B274" s="66"/>
      <c r="C274" s="5"/>
    </row>
    <row r="277" spans="1:5" ht="26.4" hidden="1" x14ac:dyDescent="0.25">
      <c r="C277" s="12" t="s">
        <v>81</v>
      </c>
      <c r="D277" s="12" t="s">
        <v>82</v>
      </c>
      <c r="E277" s="12" t="s">
        <v>84</v>
      </c>
    </row>
    <row r="278" spans="1:5" ht="13.8" hidden="1" x14ac:dyDescent="0.25">
      <c r="A278" s="67"/>
      <c r="B278" s="8" t="s">
        <v>35</v>
      </c>
      <c r="C278" s="11">
        <f>C29+C143</f>
        <v>5300770</v>
      </c>
      <c r="D278" s="11"/>
      <c r="E278" s="11">
        <f>C278-D278</f>
        <v>5300770</v>
      </c>
    </row>
    <row r="279" spans="1:5" ht="27" hidden="1" customHeight="1" x14ac:dyDescent="0.25">
      <c r="A279" s="7"/>
      <c r="B279" s="8" t="s">
        <v>29</v>
      </c>
      <c r="C279" s="11">
        <f>C41</f>
        <v>9948096</v>
      </c>
      <c r="D279" s="11"/>
      <c r="E279" s="11">
        <f t="shared" ref="E279:E287" si="0">C279-D279</f>
        <v>9948096</v>
      </c>
    </row>
    <row r="280" spans="1:5" ht="13.8" hidden="1" x14ac:dyDescent="0.25">
      <c r="A280" s="7"/>
      <c r="B280" s="8" t="s">
        <v>83</v>
      </c>
      <c r="C280" s="11">
        <v>0</v>
      </c>
      <c r="D280" s="11">
        <v>217293935</v>
      </c>
      <c r="E280" s="11">
        <f t="shared" si="0"/>
        <v>-217293935</v>
      </c>
    </row>
    <row r="281" spans="1:5" ht="16.5" hidden="1" customHeight="1" x14ac:dyDescent="0.25">
      <c r="A281" s="67"/>
      <c r="B281" s="8" t="s">
        <v>30</v>
      </c>
      <c r="C281" s="11">
        <f>C97</f>
        <v>113233400</v>
      </c>
      <c r="D281" s="11"/>
      <c r="E281" s="11">
        <f t="shared" si="0"/>
        <v>113233400</v>
      </c>
    </row>
    <row r="282" spans="1:5" ht="13.8" hidden="1" x14ac:dyDescent="0.25">
      <c r="A282" s="67"/>
      <c r="B282" s="8" t="s">
        <v>33</v>
      </c>
      <c r="C282" s="11">
        <f>C115</f>
        <v>12112269</v>
      </c>
      <c r="D282" s="11"/>
      <c r="E282" s="11">
        <f t="shared" si="0"/>
        <v>12112269</v>
      </c>
    </row>
    <row r="283" spans="1:5" ht="13.8" hidden="1" x14ac:dyDescent="0.25">
      <c r="A283" s="67"/>
      <c r="B283" s="8" t="s">
        <v>49</v>
      </c>
      <c r="C283" s="11">
        <f>C130</f>
        <v>1902500</v>
      </c>
      <c r="D283" s="11"/>
      <c r="E283" s="11">
        <f t="shared" si="0"/>
        <v>1902500</v>
      </c>
    </row>
    <row r="284" spans="1:5" ht="13.8" hidden="1" x14ac:dyDescent="0.25">
      <c r="A284" s="67"/>
      <c r="B284" s="8" t="s">
        <v>36</v>
      </c>
      <c r="C284" s="11">
        <f>C206</f>
        <v>84394858.200000003</v>
      </c>
      <c r="D284" s="11"/>
      <c r="E284" s="11">
        <f t="shared" si="0"/>
        <v>84394858.200000003</v>
      </c>
    </row>
    <row r="285" spans="1:5" ht="13.8" hidden="1" x14ac:dyDescent="0.25">
      <c r="A285" s="67"/>
      <c r="B285" s="8" t="s">
        <v>38</v>
      </c>
      <c r="C285" s="11">
        <f>C232</f>
        <v>12808715</v>
      </c>
      <c r="D285" s="11"/>
      <c r="E285" s="11">
        <f t="shared" si="0"/>
        <v>12808715</v>
      </c>
    </row>
    <row r="286" spans="1:5" ht="13.8" hidden="1" x14ac:dyDescent="0.25">
      <c r="A286" s="67"/>
      <c r="B286" s="8" t="s">
        <v>40</v>
      </c>
      <c r="C286" s="11">
        <f>C237</f>
        <v>2000000</v>
      </c>
      <c r="D286" s="11"/>
      <c r="E286" s="11">
        <f t="shared" si="0"/>
        <v>2000000</v>
      </c>
    </row>
    <row r="287" spans="1:5" ht="13.8" hidden="1" x14ac:dyDescent="0.25">
      <c r="A287" s="67"/>
      <c r="B287" s="8" t="s">
        <v>55</v>
      </c>
      <c r="C287" s="11">
        <f>C271</f>
        <v>10856834</v>
      </c>
      <c r="D287" s="11"/>
      <c r="E287" s="11">
        <f t="shared" si="0"/>
        <v>10856834</v>
      </c>
    </row>
    <row r="288" spans="1:5" hidden="1" x14ac:dyDescent="0.25">
      <c r="B288" s="9" t="s">
        <v>80</v>
      </c>
      <c r="C288" s="10">
        <f>SUM(C278:C287)</f>
        <v>252557442.19999999</v>
      </c>
      <c r="D288" s="10">
        <f t="shared" ref="D288:E288" si="1">SUM(D278:D287)</f>
        <v>217293935</v>
      </c>
      <c r="E288" s="10">
        <f t="shared" si="1"/>
        <v>35263507.200000003</v>
      </c>
    </row>
    <row r="289" hidden="1" x14ac:dyDescent="0.25"/>
  </sheetData>
  <mergeCells count="74">
    <mergeCell ref="B3:C3"/>
    <mergeCell ref="B4:C4"/>
    <mergeCell ref="A266:C266"/>
    <mergeCell ref="A127:C127"/>
    <mergeCell ref="A112:C112"/>
    <mergeCell ref="A116:C116"/>
    <mergeCell ref="A117:C117"/>
    <mergeCell ref="A134:C134"/>
    <mergeCell ref="A135:C135"/>
    <mergeCell ref="A181:C181"/>
    <mergeCell ref="A139:C139"/>
    <mergeCell ref="A140:C140"/>
    <mergeCell ref="A225:C225"/>
    <mergeCell ref="A199:C199"/>
    <mergeCell ref="A144:C144"/>
    <mergeCell ref="A145:C145"/>
    <mergeCell ref="A99:C99"/>
    <mergeCell ref="A11:C11"/>
    <mergeCell ref="A106:C106"/>
    <mergeCell ref="A67:C67"/>
    <mergeCell ref="A30:C30"/>
    <mergeCell ref="A22:C22"/>
    <mergeCell ref="A31:C31"/>
    <mergeCell ref="A23:C23"/>
    <mergeCell ref="A24:C24"/>
    <mergeCell ref="A175:C175"/>
    <mergeCell ref="A191:C191"/>
    <mergeCell ref="A109:C109"/>
    <mergeCell ref="A132:C132"/>
    <mergeCell ref="A122:C122"/>
    <mergeCell ref="A123:C123"/>
    <mergeCell ref="A163:C163"/>
    <mergeCell ref="A157:C157"/>
    <mergeCell ref="A172:C172"/>
    <mergeCell ref="A194:C194"/>
    <mergeCell ref="A222:C222"/>
    <mergeCell ref="A207:C207"/>
    <mergeCell ref="A208:C208"/>
    <mergeCell ref="A219:C219"/>
    <mergeCell ref="A212:C212"/>
    <mergeCell ref="A216:C216"/>
    <mergeCell ref="A202:C202"/>
    <mergeCell ref="J178:K178"/>
    <mergeCell ref="A133:C133"/>
    <mergeCell ref="D178:I178"/>
    <mergeCell ref="D124:G125"/>
    <mergeCell ref="A272:B272"/>
    <mergeCell ref="A233:C233"/>
    <mergeCell ref="A234:C234"/>
    <mergeCell ref="A239:C239"/>
    <mergeCell ref="A240:C240"/>
    <mergeCell ref="A244:C244"/>
    <mergeCell ref="A248:C248"/>
    <mergeCell ref="A251:C251"/>
    <mergeCell ref="A255:C255"/>
    <mergeCell ref="A263:C263"/>
    <mergeCell ref="A241:C241"/>
    <mergeCell ref="A229:C229"/>
    <mergeCell ref="D181:H181"/>
    <mergeCell ref="A98:C98"/>
    <mergeCell ref="A35:C35"/>
    <mergeCell ref="A78:C78"/>
    <mergeCell ref="A83:C83"/>
    <mergeCell ref="A94:C94"/>
    <mergeCell ref="A57:C57"/>
    <mergeCell ref="A63:C63"/>
    <mergeCell ref="A70:C70"/>
    <mergeCell ref="A75:C75"/>
    <mergeCell ref="A88:C88"/>
    <mergeCell ref="A42:C42"/>
    <mergeCell ref="A43:C43"/>
    <mergeCell ref="A102:C102"/>
    <mergeCell ref="A166:C166"/>
    <mergeCell ref="A169:C169"/>
  </mergeCells>
  <printOptions horizontalCentered="1"/>
  <pageMargins left="0.19685039370078741" right="0.19685039370078741" top="0.51181102362204722" bottom="0.19685039370078741" header="0" footer="0"/>
  <pageSetup paperSize="9" firstPageNumber="109" fitToHeight="28" orientation="landscape" useFirstPageNumber="1" r:id="rId1"/>
  <headerFooter>
    <oddHeader>&amp;C&amp;P</oddHeader>
  </headerFooter>
  <rowBreaks count="5" manualBreakCount="5">
    <brk id="29" max="2" man="1"/>
    <brk id="62" max="2" man="1"/>
    <brk id="85" max="2" man="1"/>
    <brk id="105" max="2" man="1"/>
    <brk id="13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</vt:lpstr>
      <vt:lpstr>'Приложение № 2.2'!Заголовки_для_печати</vt:lpstr>
      <vt:lpstr>'Приложение № 2.2'!Область_печати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2024-03-05T09:05:00Z</cp:lastPrinted>
  <dcterms:created xsi:type="dcterms:W3CDTF">2019-12-13T13:54:36Z</dcterms:created>
  <dcterms:modified xsi:type="dcterms:W3CDTF">2024-03-05T09:34:34Z</dcterms:modified>
</cp:coreProperties>
</file>