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65"/>
  </bookViews>
  <sheets>
    <sheet name="Приложение № 4 (1051)" sheetId="1" r:id="rId1"/>
  </sheets>
  <definedNames>
    <definedName name="_xlnm.Print_Titles" localSheetId="0">'Приложение № 4 (1051)'!$13:$13</definedName>
    <definedName name="_xlnm.Print_Area" localSheetId="0">'Приложение № 4 (1051)'!$A$1:$K$50</definedName>
  </definedNames>
  <calcPr calcId="162913" fullPrecision="0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I24" i="1" l="1"/>
  <c r="H24" i="1"/>
  <c r="G24" i="1"/>
  <c r="F24" i="1"/>
  <c r="E24" i="1"/>
  <c r="J24" i="1"/>
  <c r="K21" i="1"/>
  <c r="I47" i="1"/>
  <c r="K19" i="1" l="1"/>
  <c r="J16" i="1"/>
  <c r="H16" i="1"/>
  <c r="G16" i="1"/>
  <c r="I14" i="1"/>
  <c r="H14" i="1"/>
  <c r="G14" i="1"/>
  <c r="F14" i="1"/>
  <c r="E14" i="1"/>
  <c r="H47" i="1" l="1"/>
  <c r="E47" i="1"/>
  <c r="J44" i="1"/>
  <c r="G44" i="1"/>
  <c r="D44" i="1"/>
  <c r="C50" i="1" l="1"/>
  <c r="K49" i="1"/>
  <c r="F45" i="1" l="1"/>
  <c r="F44" i="1" s="1"/>
  <c r="H45" i="1"/>
  <c r="H44" i="1" s="1"/>
  <c r="I45" i="1"/>
  <c r="I44" i="1" s="1"/>
  <c r="E45" i="1"/>
  <c r="E44" i="1" s="1"/>
  <c r="C45" i="1"/>
  <c r="C44" i="1" s="1"/>
  <c r="F27" i="1" l="1"/>
  <c r="D27" i="1"/>
  <c r="D15" i="1"/>
  <c r="D29" i="1"/>
  <c r="D28" i="1" s="1"/>
  <c r="E29" i="1"/>
  <c r="E28" i="1" s="1"/>
  <c r="E26" i="1" s="1"/>
  <c r="E23" i="1" s="1"/>
  <c r="F29" i="1"/>
  <c r="F28" i="1" s="1"/>
  <c r="G29" i="1"/>
  <c r="G28" i="1" s="1"/>
  <c r="G26" i="1" s="1"/>
  <c r="G23" i="1" s="1"/>
  <c r="H29" i="1"/>
  <c r="H28" i="1" s="1"/>
  <c r="H26" i="1" s="1"/>
  <c r="H23" i="1" s="1"/>
  <c r="I29" i="1"/>
  <c r="I28" i="1" s="1"/>
  <c r="I26" i="1" s="1"/>
  <c r="I23" i="1" s="1"/>
  <c r="J29" i="1"/>
  <c r="J28" i="1" s="1"/>
  <c r="J26" i="1" s="1"/>
  <c r="J23" i="1" s="1"/>
  <c r="C29" i="1"/>
  <c r="C28" i="1" s="1"/>
  <c r="C26" i="1" s="1"/>
  <c r="C23" i="1" s="1"/>
  <c r="F26" i="1" l="1"/>
  <c r="F23" i="1" s="1"/>
  <c r="D26" i="1"/>
  <c r="D23" i="1" s="1"/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0" i="1" l="1"/>
  <c r="K18" i="1"/>
  <c r="K17" i="1"/>
  <c r="K15" i="1" l="1"/>
  <c r="K50" i="1"/>
  <c r="K16" i="1" l="1"/>
  <c r="K25" i="1" l="1"/>
  <c r="K48" i="1" l="1"/>
  <c r="K47" i="1" l="1"/>
  <c r="K46" i="1"/>
  <c r="K45" i="1"/>
  <c r="K44" i="1" l="1"/>
  <c r="D22" i="1" l="1"/>
  <c r="I22" i="1"/>
  <c r="F22" i="1"/>
  <c r="E22" i="1"/>
  <c r="C22" i="1"/>
  <c r="G22" i="1" l="1"/>
  <c r="H22" i="1"/>
  <c r="J22" i="1"/>
  <c r="K14" i="1"/>
  <c r="K22" i="1" l="1"/>
  <c r="K24" i="1" l="1"/>
  <c r="K23" i="1" l="1"/>
</calcChain>
</file>

<file path=xl/sharedStrings.xml><?xml version="1.0" encoding="utf-8"?>
<sst xmlns="http://schemas.openxmlformats.org/spreadsheetml/2006/main" count="95" uniqueCount="93">
  <si>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</si>
  <si>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</si>
  <si>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</si>
  <si>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</si>
  <si>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</si>
  <si>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</si>
  <si>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</si>
  <si>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</si>
  <si>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</si>
  <si>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</si>
  <si>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</si>
  <si>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</si>
  <si>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</si>
  <si>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</si>
  <si>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</si>
  <si>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</si>
  <si>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(руб.)</t>
  </si>
  <si>
    <t>1.</t>
  </si>
  <si>
    <t>2.</t>
  </si>
  <si>
    <t>3.</t>
  </si>
  <si>
    <t>4.</t>
  </si>
  <si>
    <t>5.</t>
  </si>
  <si>
    <t>4.1.</t>
  </si>
  <si>
    <t>Приложение № 4</t>
  </si>
  <si>
    <t>Субсидии из республиканского бюджета, в том числе прошлых лет: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</si>
  <si>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</si>
  <si>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</si>
  <si>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>Предельные расходы, в т.ч.</t>
  </si>
  <si>
    <t>за счет фонда поддержки территорий городов и районов</t>
  </si>
  <si>
    <t>"О республиканском бюджете на 2023 год"</t>
  </si>
  <si>
    <t>Основные параметры местных бюджетов, источники покрытия дефицита местных бюджетов, объемы субсидий из республиканского бюджета на 2023 год</t>
  </si>
  <si>
    <t>2.2.</t>
  </si>
  <si>
    <t>2.1.</t>
  </si>
  <si>
    <t>2.3.</t>
  </si>
  <si>
    <t>2.4.</t>
  </si>
  <si>
    <t>на оплату коммунальных услуг</t>
  </si>
  <si>
    <t>на возмещение льгот по коммунальным услугам и услугам жилищного фонда</t>
  </si>
  <si>
    <t>на установку, ремонт и компенсацию за установку памятников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</si>
  <si>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</si>
  <si>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</si>
  <si>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</si>
  <si>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</si>
  <si>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</si>
  <si>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</si>
  <si>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5.5.</t>
  </si>
  <si>
    <t>на содержание мемориального комплекса "Кицканский плацдарм"</t>
  </si>
  <si>
    <t>4.3.</t>
  </si>
  <si>
    <t>4.3.2.</t>
  </si>
  <si>
    <t xml:space="preserve"> имеющие целевое назначение</t>
  </si>
  <si>
    <t>целевой сбор на благоустройство территорий сел</t>
  </si>
  <si>
    <t>целевой сбор на содержание и развитие соц. сферы</t>
  </si>
  <si>
    <t xml:space="preserve">налог на содержание жилищного фонда </t>
  </si>
  <si>
    <t>целевой сбор землеустроителей</t>
  </si>
  <si>
    <t xml:space="preserve">средства от приватизации </t>
  </si>
  <si>
    <t>направляемые на кредитование молодых специалистов</t>
  </si>
  <si>
    <t>направляемые на кредитование молодых семей</t>
  </si>
  <si>
    <t>4.3.1.</t>
  </si>
  <si>
    <t>4.3.2.1.</t>
  </si>
  <si>
    <t>а)</t>
  </si>
  <si>
    <t>б)</t>
  </si>
  <si>
    <t>в)</t>
  </si>
  <si>
    <t>г)</t>
  </si>
  <si>
    <t>д)</t>
  </si>
  <si>
    <t>е)</t>
  </si>
  <si>
    <t>ж)</t>
  </si>
  <si>
    <t>з)</t>
  </si>
  <si>
    <t>и)</t>
  </si>
  <si>
    <t>к)</t>
  </si>
  <si>
    <t>л)</t>
  </si>
  <si>
    <t>целевые сборы и платежи всего, в том числе:</t>
  </si>
  <si>
    <t>направляемые на кредитование крестьянских хозяйств</t>
  </si>
  <si>
    <t>целевой сбор на благоустрйоство с домовладения</t>
  </si>
  <si>
    <t xml:space="preserve">фонд социального развития </t>
  </si>
  <si>
    <t xml:space="preserve">фонд экономического развития </t>
  </si>
  <si>
    <t>4.3.2.2.</t>
  </si>
  <si>
    <t>4.3.2.3.</t>
  </si>
  <si>
    <t>платные услуги</t>
  </si>
  <si>
    <t>территориальный экологический фонд</t>
  </si>
  <si>
    <t>4.3.2.4.</t>
  </si>
  <si>
    <t>не имеющие целевого назначения  (очищенные), в том числе:</t>
  </si>
  <si>
    <t>Остатки по состоянию на 01.01.2023 года</t>
  </si>
  <si>
    <t xml:space="preserve">нераспределенне субсидии, выделенные из республиканского бюджета на развитие дорожной отрасли </t>
  </si>
  <si>
    <t>4.1.2.</t>
  </si>
  <si>
    <t>5.6.</t>
  </si>
  <si>
    <t>на финансирование 1-го этапа строительства третьей очереди полигона твердых бытовых отходов в районе с. Малаешты Григориопольского района</t>
  </si>
  <si>
    <t>2.5.</t>
  </si>
  <si>
    <t>на цели осуществления доплат сотрудникам администраций сел (поселков)</t>
  </si>
  <si>
    <t>2.6.</t>
  </si>
  <si>
    <t>"О внесении изменений и дополнений в Закон</t>
  </si>
  <si>
    <t>Приднестровской Молдавской Республики</t>
  </si>
  <si>
    <t>на цели благоустройства, содержания, уборки и озеленения города Каменки с поселком Солнечный</t>
  </si>
  <si>
    <t>на содержание и благоустройство исторического военно-мемориального комплекса «Бендерская крепость» и парка им. А. Невского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</si>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</sst>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/>
    <xf numFmtId="3" fontId="2" fillId="3" borderId="0" xfId="0" applyNumberFormat="1" applyFont="1" applyFill="1"/>
    <xf numFmtId="3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</cellXfs>
  <cellStyles count="13">
    <cellStyle name="Обычный" xfId="0" builtinId="0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  <cellStyle name="Финансовый 5 2 2" xfId="12"/>
    <cellStyle name="Финансовый 5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90" zoomScaleNormal="90" zoomScaleSheetLayoutView="90" workbookViewId="0">
      <pane xSplit="2" ySplit="13" topLeftCell="C14" activePane="bottomRight" state="frozenSplit"/>
      <selection pane="topRight" activeCell="B1" sqref="B1"/>
      <selection pane="bottomLeft" activeCell="A8" sqref="A8"/>
      <selection pane="bottomRight" activeCell="I1" sqref="I1:K1"/>
    </sheetView>
  </sheetViews>
  <sheetFormatPr defaultColWidth="9.140625" defaultRowHeight="15.75" x14ac:dyDescent="0.25"/>
  <cols>
    <col min="1" max="1" width="8.7109375" style="1" bestFit="1" customWidth="1"/>
    <col min="2" max="2" width="43.28515625" style="1" customWidth="1"/>
    <col min="3" max="3" width="13.5703125" style="1" bestFit="1" customWidth="1"/>
    <col min="4" max="5" width="13.7109375" style="1" bestFit="1" customWidth="1"/>
    <col min="6" max="6" width="13.5703125" style="1" bestFit="1" customWidth="1"/>
    <col min="7" max="7" width="13.7109375" style="25" bestFit="1" customWidth="1"/>
    <col min="8" max="8" width="13.7109375" style="1" bestFit="1" customWidth="1"/>
    <col min="9" max="9" width="15.5703125" style="1" customWidth="1"/>
    <col min="10" max="10" width="13" style="1" bestFit="1" customWidth="1"/>
    <col min="11" max="11" width="15.5703125" style="1" customWidth="1"/>
    <col min="12" max="12" width="2.28515625" style="1" customWidth="1"/>
    <col min="13" max="16384" width="9.140625" style="1"/>
  </cols>
  <sheetData>
    <row r="1" spans="1:12" x14ac:dyDescent="0.25">
      <c r="H1" s="2"/>
      <c r="I1" s="45" t="s">
        <v>92</v>
      </c>
      <c r="J1" s="45"/>
      <c r="K1" s="45"/>
    </row>
    <row r="2" spans="1:12" x14ac:dyDescent="0.25">
      <c r="G2" s="46" t="s">
        <v>15</v>
      </c>
      <c r="H2" s="46"/>
      <c r="I2" s="46"/>
      <c r="J2" s="46"/>
      <c r="K2" s="46"/>
    </row>
    <row r="3" spans="1:12" x14ac:dyDescent="0.25">
      <c r="D3" s="46" t="s">
        <v>88</v>
      </c>
      <c r="E3" s="46"/>
      <c r="F3" s="46"/>
      <c r="G3" s="46"/>
      <c r="H3" s="46"/>
      <c r="I3" s="46"/>
      <c r="J3" s="46"/>
      <c r="K3" s="46"/>
    </row>
    <row r="4" spans="1:12" x14ac:dyDescent="0.25">
      <c r="G4" s="43"/>
      <c r="H4" s="45" t="s">
        <v>89</v>
      </c>
      <c r="I4" s="45"/>
      <c r="J4" s="45"/>
      <c r="K4" s="45"/>
    </row>
    <row r="5" spans="1:12" x14ac:dyDescent="0.25">
      <c r="G5" s="43"/>
      <c r="H5" s="45" t="s">
        <v>29</v>
      </c>
      <c r="I5" s="45"/>
      <c r="J5" s="45"/>
      <c r="K5" s="45"/>
    </row>
    <row r="6" spans="1:12" ht="9" customHeight="1" x14ac:dyDescent="0.25"/>
    <row r="7" spans="1:12" x14ac:dyDescent="0.25">
      <c r="B7" s="24"/>
      <c r="K7" s="2" t="s">
        <v>23</v>
      </c>
    </row>
    <row r="8" spans="1:12" x14ac:dyDescent="0.25">
      <c r="K8" s="2" t="s">
        <v>15</v>
      </c>
    </row>
    <row r="9" spans="1:12" x14ac:dyDescent="0.25">
      <c r="K9" s="2" t="s">
        <v>29</v>
      </c>
    </row>
    <row r="10" spans="1:12" x14ac:dyDescent="0.25">
      <c r="K10" s="2"/>
    </row>
    <row r="11" spans="1:12" x14ac:dyDescent="0.25">
      <c r="A11" s="44" t="s">
        <v>30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2" ht="16.5" thickBot="1" x14ac:dyDescent="0.3">
      <c r="G12" s="1"/>
      <c r="K12" s="2" t="s">
        <v>16</v>
      </c>
    </row>
    <row r="13" spans="1:12" s="3" customFormat="1" ht="16.5" thickBot="1" x14ac:dyDescent="0.3">
      <c r="A13" s="8" t="s">
        <v>10</v>
      </c>
      <c r="B13" s="9" t="s">
        <v>0</v>
      </c>
      <c r="C13" s="10" t="s">
        <v>1</v>
      </c>
      <c r="D13" s="10" t="s">
        <v>2</v>
      </c>
      <c r="E13" s="10" t="s">
        <v>3</v>
      </c>
      <c r="F13" s="10" t="s">
        <v>4</v>
      </c>
      <c r="G13" s="11" t="s">
        <v>5</v>
      </c>
      <c r="H13" s="10" t="s">
        <v>6</v>
      </c>
      <c r="I13" s="10" t="s">
        <v>7</v>
      </c>
      <c r="J13" s="10" t="s">
        <v>8</v>
      </c>
      <c r="K13" s="12" t="s">
        <v>9</v>
      </c>
    </row>
    <row r="14" spans="1:12" s="3" customFormat="1" x14ac:dyDescent="0.25">
      <c r="A14" s="14" t="s">
        <v>17</v>
      </c>
      <c r="B14" s="7" t="s">
        <v>12</v>
      </c>
      <c r="C14" s="16">
        <v>434643227</v>
      </c>
      <c r="D14" s="16">
        <v>41969227</v>
      </c>
      <c r="E14" s="16">
        <f>288779014-14659683</f>
        <v>274119331</v>
      </c>
      <c r="F14" s="16">
        <f>262313004-13429124</f>
        <v>248883880</v>
      </c>
      <c r="G14" s="17">
        <f>110293459-3815934</f>
        <v>106477525</v>
      </c>
      <c r="H14" s="16">
        <f>165662665-3086763</f>
        <v>162575902</v>
      </c>
      <c r="I14" s="16">
        <f>90675549+688899</f>
        <v>91364448</v>
      </c>
      <c r="J14" s="16">
        <v>49658841</v>
      </c>
      <c r="K14" s="18">
        <f>SUM(C14:J14)</f>
        <v>1409692381</v>
      </c>
    </row>
    <row r="15" spans="1:12" s="3" customFormat="1" x14ac:dyDescent="0.25">
      <c r="A15" s="15" t="s">
        <v>18</v>
      </c>
      <c r="B15" s="4" t="s">
        <v>27</v>
      </c>
      <c r="C15" s="19">
        <v>482725642</v>
      </c>
      <c r="D15" s="19">
        <f>47543096+2161631</f>
        <v>49704727</v>
      </c>
      <c r="E15" s="19">
        <f>328503941+679524+E20</f>
        <v>329230391</v>
      </c>
      <c r="F15" s="19">
        <f>278936059+9765566-9765566+F20</f>
        <v>279256483</v>
      </c>
      <c r="G15" s="19">
        <f>141356800+265+G20</f>
        <v>141411480</v>
      </c>
      <c r="H15" s="19">
        <f>224671237+113373+H20</f>
        <v>225371422</v>
      </c>
      <c r="I15" s="19">
        <f>141705660+688899+I20</f>
        <v>142860406</v>
      </c>
      <c r="J15" s="19">
        <f>82897127-13610+J20+607480</f>
        <v>83620352</v>
      </c>
      <c r="K15" s="20">
        <f>SUM(C15:J15)</f>
        <v>1734180903</v>
      </c>
      <c r="L15" s="6"/>
    </row>
    <row r="16" spans="1:12" s="3" customFormat="1" x14ac:dyDescent="0.25">
      <c r="A16" s="13" t="s">
        <v>32</v>
      </c>
      <c r="B16" s="5" t="s">
        <v>35</v>
      </c>
      <c r="C16" s="26">
        <v>17609568</v>
      </c>
      <c r="D16" s="21">
        <v>1228399</v>
      </c>
      <c r="E16" s="21">
        <v>12112932</v>
      </c>
      <c r="F16" s="21">
        <v>12777206</v>
      </c>
      <c r="G16" s="21">
        <f>4740629+265</f>
        <v>4740894</v>
      </c>
      <c r="H16" s="21">
        <f>6596275+65268</f>
        <v>6661543</v>
      </c>
      <c r="I16" s="21">
        <v>4328873</v>
      </c>
      <c r="J16" s="21">
        <f>3325774-13610</f>
        <v>3312164</v>
      </c>
      <c r="K16" s="23">
        <f t="shared" ref="K16:K47" si="0">SUM(C16:J16)</f>
        <v>62771579</v>
      </c>
      <c r="L16" s="6"/>
    </row>
    <row r="17" spans="1:12" s="3" customFormat="1" ht="31.5" x14ac:dyDescent="0.25">
      <c r="A17" s="13" t="s">
        <v>31</v>
      </c>
      <c r="B17" s="5" t="s">
        <v>36</v>
      </c>
      <c r="C17" s="26">
        <v>5696252</v>
      </c>
      <c r="D17" s="21">
        <v>437544</v>
      </c>
      <c r="E17" s="21">
        <v>2421641</v>
      </c>
      <c r="F17" s="21">
        <v>1583255</v>
      </c>
      <c r="G17" s="21">
        <v>392988</v>
      </c>
      <c r="H17" s="21"/>
      <c r="I17" s="21">
        <v>50000</v>
      </c>
      <c r="J17" s="21"/>
      <c r="K17" s="23">
        <f t="shared" ref="K17:K20" si="1">SUM(C17:J17)</f>
        <v>10581680</v>
      </c>
      <c r="L17" s="6"/>
    </row>
    <row r="18" spans="1:12" s="3" customFormat="1" ht="31.5" x14ac:dyDescent="0.25">
      <c r="A18" s="13" t="s">
        <v>33</v>
      </c>
      <c r="B18" s="5" t="s">
        <v>37</v>
      </c>
      <c r="C18" s="26">
        <v>33750</v>
      </c>
      <c r="D18" s="21">
        <v>13500</v>
      </c>
      <c r="E18" s="21">
        <v>186930</v>
      </c>
      <c r="F18" s="21">
        <v>27000</v>
      </c>
      <c r="G18" s="21">
        <v>27000</v>
      </c>
      <c r="H18" s="21">
        <v>98000</v>
      </c>
      <c r="I18" s="21">
        <v>150000</v>
      </c>
      <c r="J18" s="21">
        <v>6750</v>
      </c>
      <c r="K18" s="23">
        <f t="shared" si="1"/>
        <v>542930</v>
      </c>
      <c r="L18" s="6"/>
    </row>
    <row r="19" spans="1:12" s="3" customFormat="1" ht="31.5" x14ac:dyDescent="0.25">
      <c r="A19" s="13" t="s">
        <v>34</v>
      </c>
      <c r="B19" s="5" t="s">
        <v>25</v>
      </c>
      <c r="C19" s="26">
        <v>14311588</v>
      </c>
      <c r="D19" s="21"/>
      <c r="E19" s="21">
        <v>18037514</v>
      </c>
      <c r="F19" s="21"/>
      <c r="G19" s="21"/>
      <c r="H19" s="21"/>
      <c r="I19" s="21"/>
      <c r="J19" s="21"/>
      <c r="K19" s="23">
        <f t="shared" ref="K19" si="2">SUM(C19:J19)</f>
        <v>32349102</v>
      </c>
      <c r="L19" s="6"/>
    </row>
    <row r="20" spans="1:12" s="3" customFormat="1" ht="47.25" x14ac:dyDescent="0.25">
      <c r="A20" s="13" t="s">
        <v>85</v>
      </c>
      <c r="B20" s="5" t="s">
        <v>86</v>
      </c>
      <c r="C20" s="26"/>
      <c r="D20" s="21"/>
      <c r="E20" s="21">
        <v>46926</v>
      </c>
      <c r="F20" s="21">
        <v>320424</v>
      </c>
      <c r="G20" s="21">
        <v>54415</v>
      </c>
      <c r="H20" s="21">
        <v>586812</v>
      </c>
      <c r="I20" s="21">
        <v>465847</v>
      </c>
      <c r="J20" s="21">
        <v>129355</v>
      </c>
      <c r="K20" s="23">
        <f t="shared" si="1"/>
        <v>1603779</v>
      </c>
      <c r="L20" s="6"/>
    </row>
    <row r="21" spans="1:12" s="3" customFormat="1" ht="47.25" x14ac:dyDescent="0.25">
      <c r="A21" s="13" t="s">
        <v>87</v>
      </c>
      <c r="B21" s="5" t="s">
        <v>90</v>
      </c>
      <c r="C21" s="26"/>
      <c r="D21" s="21"/>
      <c r="E21" s="21"/>
      <c r="F21" s="21"/>
      <c r="G21" s="21"/>
      <c r="H21" s="21"/>
      <c r="I21" s="21"/>
      <c r="J21" s="21">
        <v>607480</v>
      </c>
      <c r="K21" s="23">
        <f t="shared" ref="K21" si="3">SUM(C21:J21)</f>
        <v>607480</v>
      </c>
      <c r="L21" s="6"/>
    </row>
    <row r="22" spans="1:12" s="3" customFormat="1" x14ac:dyDescent="0.25">
      <c r="A22" s="15" t="s">
        <v>19</v>
      </c>
      <c r="B22" s="4" t="s">
        <v>11</v>
      </c>
      <c r="C22" s="19">
        <f t="shared" ref="C22:J22" si="4">C15-C14</f>
        <v>48082415</v>
      </c>
      <c r="D22" s="19">
        <f t="shared" si="4"/>
        <v>7735500</v>
      </c>
      <c r="E22" s="19">
        <f t="shared" si="4"/>
        <v>55111060</v>
      </c>
      <c r="F22" s="19">
        <f t="shared" si="4"/>
        <v>30372603</v>
      </c>
      <c r="G22" s="19">
        <f t="shared" si="4"/>
        <v>34933955</v>
      </c>
      <c r="H22" s="19">
        <f t="shared" si="4"/>
        <v>62795520</v>
      </c>
      <c r="I22" s="19">
        <f t="shared" si="4"/>
        <v>51495958</v>
      </c>
      <c r="J22" s="19">
        <f t="shared" si="4"/>
        <v>33961511</v>
      </c>
      <c r="K22" s="20">
        <f t="shared" si="0"/>
        <v>324488522</v>
      </c>
    </row>
    <row r="23" spans="1:12" s="6" customFormat="1" ht="31.5" x14ac:dyDescent="0.25">
      <c r="A23" s="15" t="s">
        <v>20</v>
      </c>
      <c r="B23" s="4" t="s">
        <v>13</v>
      </c>
      <c r="C23" s="19">
        <f t="shared" ref="C23:J23" si="5">SUM(C24+C26)</f>
        <v>48082415</v>
      </c>
      <c r="D23" s="19">
        <f t="shared" si="5"/>
        <v>7735500</v>
      </c>
      <c r="E23" s="19">
        <f t="shared" si="5"/>
        <v>55111060</v>
      </c>
      <c r="F23" s="19">
        <f t="shared" si="5"/>
        <v>30372603</v>
      </c>
      <c r="G23" s="19">
        <f t="shared" si="5"/>
        <v>34933955</v>
      </c>
      <c r="H23" s="19">
        <f t="shared" si="5"/>
        <v>62795520</v>
      </c>
      <c r="I23" s="19">
        <f t="shared" si="5"/>
        <v>51495958</v>
      </c>
      <c r="J23" s="19">
        <f t="shared" si="5"/>
        <v>33961511</v>
      </c>
      <c r="K23" s="20">
        <f t="shared" si="0"/>
        <v>324488522</v>
      </c>
      <c r="L23" s="3"/>
    </row>
    <row r="24" spans="1:12" s="3" customFormat="1" ht="31.5" x14ac:dyDescent="0.25">
      <c r="A24" s="32" t="s">
        <v>22</v>
      </c>
      <c r="B24" s="33" t="s">
        <v>14</v>
      </c>
      <c r="C24" s="34"/>
      <c r="D24" s="34"/>
      <c r="E24" s="34">
        <f>30911568+E25+15339207+46926</f>
        <v>50481403</v>
      </c>
      <c r="F24" s="34">
        <f>0+3663558+320424</f>
        <v>3983982</v>
      </c>
      <c r="G24" s="34">
        <f>20909534+3816199+54415</f>
        <v>24780148</v>
      </c>
      <c r="H24" s="34">
        <f>50111118+3200136+586812</f>
        <v>53898066</v>
      </c>
      <c r="I24" s="34">
        <f>43790084+465847</f>
        <v>44255931</v>
      </c>
      <c r="J24" s="34">
        <f>25631564-13610+607480+129355</f>
        <v>26354789</v>
      </c>
      <c r="K24" s="35">
        <f t="shared" si="0"/>
        <v>203754319</v>
      </c>
      <c r="L24" s="6"/>
    </row>
    <row r="25" spans="1:12" s="6" customFormat="1" ht="63" x14ac:dyDescent="0.25">
      <c r="A25" s="13" t="s">
        <v>82</v>
      </c>
      <c r="B25" s="37" t="s">
        <v>26</v>
      </c>
      <c r="C25" s="21"/>
      <c r="D25" s="21"/>
      <c r="E25" s="21">
        <v>4183702</v>
      </c>
      <c r="F25" s="21"/>
      <c r="G25" s="21"/>
      <c r="H25" s="21"/>
      <c r="I25" s="21"/>
      <c r="J25" s="21"/>
      <c r="K25" s="23">
        <f t="shared" ref="K25" si="6">SUM(C25:J25)</f>
        <v>4183702</v>
      </c>
    </row>
    <row r="26" spans="1:12" ht="31.5" x14ac:dyDescent="0.25">
      <c r="A26" s="32" t="s">
        <v>46</v>
      </c>
      <c r="B26" s="33" t="s">
        <v>80</v>
      </c>
      <c r="C26" s="34">
        <f t="shared" ref="C26:J26" si="7">SUM(C27+C28)</f>
        <v>48082415</v>
      </c>
      <c r="D26" s="34">
        <f t="shared" si="7"/>
        <v>7735500</v>
      </c>
      <c r="E26" s="34">
        <f t="shared" si="7"/>
        <v>4629657</v>
      </c>
      <c r="F26" s="34">
        <f t="shared" si="7"/>
        <v>26388621</v>
      </c>
      <c r="G26" s="34">
        <f t="shared" si="7"/>
        <v>10153807</v>
      </c>
      <c r="H26" s="34">
        <f t="shared" si="7"/>
        <v>8897454</v>
      </c>
      <c r="I26" s="34">
        <f t="shared" si="7"/>
        <v>7240027</v>
      </c>
      <c r="J26" s="34">
        <f t="shared" si="7"/>
        <v>7606722</v>
      </c>
      <c r="K26" s="35">
        <f t="shared" ref="K26" si="8">SUM(C26:J26)</f>
        <v>120734203</v>
      </c>
    </row>
    <row r="27" spans="1:12" ht="31.5" x14ac:dyDescent="0.25">
      <c r="A27" s="13" t="s">
        <v>56</v>
      </c>
      <c r="B27" s="5" t="s">
        <v>79</v>
      </c>
      <c r="C27" s="21">
        <v>41616119</v>
      </c>
      <c r="D27" s="21">
        <f>763338+2161631</f>
        <v>2924969</v>
      </c>
      <c r="E27" s="21">
        <v>683174</v>
      </c>
      <c r="F27" s="21">
        <f>2683543+9765566</f>
        <v>12449109</v>
      </c>
      <c r="G27" s="21">
        <v>4535602</v>
      </c>
      <c r="H27" s="21">
        <v>4724905</v>
      </c>
      <c r="I27" s="21">
        <v>464592</v>
      </c>
      <c r="J27" s="21">
        <v>1739705</v>
      </c>
      <c r="K27" s="23">
        <f t="shared" si="0"/>
        <v>69138175</v>
      </c>
    </row>
    <row r="28" spans="1:12" x14ac:dyDescent="0.25">
      <c r="A28" s="13" t="s">
        <v>47</v>
      </c>
      <c r="B28" s="5" t="s">
        <v>48</v>
      </c>
      <c r="C28" s="21">
        <f>SUM(C29+C41+C42+C43)</f>
        <v>6466296</v>
      </c>
      <c r="D28" s="21">
        <f t="shared" ref="D28:J28" si="9">SUM(D29+D41+D42+D43)</f>
        <v>4810531</v>
      </c>
      <c r="E28" s="21">
        <f t="shared" si="9"/>
        <v>3946483</v>
      </c>
      <c r="F28" s="21">
        <f t="shared" si="9"/>
        <v>13939512</v>
      </c>
      <c r="G28" s="21">
        <f t="shared" si="9"/>
        <v>5618205</v>
      </c>
      <c r="H28" s="21">
        <f t="shared" si="9"/>
        <v>4172549</v>
      </c>
      <c r="I28" s="21">
        <f t="shared" si="9"/>
        <v>6775435</v>
      </c>
      <c r="J28" s="21">
        <f t="shared" si="9"/>
        <v>5867017</v>
      </c>
      <c r="K28" s="23">
        <f t="shared" si="0"/>
        <v>51596028</v>
      </c>
    </row>
    <row r="29" spans="1:12" ht="31.5" x14ac:dyDescent="0.25">
      <c r="A29" s="13" t="s">
        <v>57</v>
      </c>
      <c r="B29" s="5" t="s">
        <v>69</v>
      </c>
      <c r="C29" s="21">
        <f>SUM(C30:C40)</f>
        <v>2872769</v>
      </c>
      <c r="D29" s="21">
        <f t="shared" ref="D29:J29" si="10">SUM(D30:D40)</f>
        <v>114390</v>
      </c>
      <c r="E29" s="21">
        <f t="shared" si="10"/>
        <v>1614571</v>
      </c>
      <c r="F29" s="21">
        <f t="shared" si="10"/>
        <v>12583670</v>
      </c>
      <c r="G29" s="21">
        <f t="shared" si="10"/>
        <v>1838220</v>
      </c>
      <c r="H29" s="21">
        <f t="shared" si="10"/>
        <v>3312043</v>
      </c>
      <c r="I29" s="21">
        <f t="shared" si="10"/>
        <v>2641789</v>
      </c>
      <c r="J29" s="21">
        <f t="shared" si="10"/>
        <v>1839348</v>
      </c>
      <c r="K29" s="23">
        <f t="shared" si="0"/>
        <v>26816800</v>
      </c>
    </row>
    <row r="30" spans="1:12" ht="31.5" x14ac:dyDescent="0.25">
      <c r="A30" s="13" t="s">
        <v>58</v>
      </c>
      <c r="B30" s="36" t="s">
        <v>49</v>
      </c>
      <c r="C30" s="21">
        <v>57689</v>
      </c>
      <c r="D30" s="21"/>
      <c r="E30" s="21"/>
      <c r="F30" s="21">
        <v>558921</v>
      </c>
      <c r="G30" s="21">
        <v>234038</v>
      </c>
      <c r="H30" s="21">
        <v>348881</v>
      </c>
      <c r="I30" s="21">
        <v>318939</v>
      </c>
      <c r="J30" s="21">
        <v>205512</v>
      </c>
      <c r="K30" s="23">
        <f t="shared" si="0"/>
        <v>1723980</v>
      </c>
    </row>
    <row r="31" spans="1:12" ht="31.5" x14ac:dyDescent="0.25">
      <c r="A31" s="13" t="s">
        <v>59</v>
      </c>
      <c r="B31" s="36" t="s">
        <v>71</v>
      </c>
      <c r="C31" s="21"/>
      <c r="D31" s="21"/>
      <c r="E31" s="21">
        <v>1241</v>
      </c>
      <c r="F31" s="21">
        <v>18096</v>
      </c>
      <c r="G31" s="21"/>
      <c r="H31" s="21"/>
      <c r="I31" s="21"/>
      <c r="J31" s="21">
        <v>17651</v>
      </c>
      <c r="K31" s="23">
        <f t="shared" si="0"/>
        <v>36988</v>
      </c>
    </row>
    <row r="32" spans="1:12" ht="31.5" x14ac:dyDescent="0.25">
      <c r="A32" s="13" t="s">
        <v>60</v>
      </c>
      <c r="B32" s="36" t="s">
        <v>50</v>
      </c>
      <c r="C32" s="21">
        <v>24529</v>
      </c>
      <c r="D32" s="21"/>
      <c r="E32" s="21">
        <v>4759</v>
      </c>
      <c r="F32" s="21">
        <v>1261689</v>
      </c>
      <c r="G32" s="21">
        <v>216733</v>
      </c>
      <c r="H32" s="21">
        <v>6240</v>
      </c>
      <c r="I32" s="21">
        <v>423463</v>
      </c>
      <c r="J32" s="21">
        <v>216807</v>
      </c>
      <c r="K32" s="23">
        <f t="shared" si="0"/>
        <v>2154220</v>
      </c>
    </row>
    <row r="33" spans="1:11" x14ac:dyDescent="0.25">
      <c r="A33" s="13" t="s">
        <v>61</v>
      </c>
      <c r="B33" s="36" t="s">
        <v>51</v>
      </c>
      <c r="C33" s="21">
        <v>1821804</v>
      </c>
      <c r="D33" s="21">
        <v>6</v>
      </c>
      <c r="E33" s="21">
        <v>30354</v>
      </c>
      <c r="F33" s="21">
        <v>9350120</v>
      </c>
      <c r="G33" s="21">
        <v>741782</v>
      </c>
      <c r="H33" s="21">
        <v>1754987</v>
      </c>
      <c r="I33" s="21">
        <v>613593</v>
      </c>
      <c r="J33" s="21">
        <v>422023</v>
      </c>
      <c r="K33" s="23">
        <f t="shared" si="0"/>
        <v>14734669</v>
      </c>
    </row>
    <row r="34" spans="1:11" x14ac:dyDescent="0.25">
      <c r="A34" s="13" t="s">
        <v>62</v>
      </c>
      <c r="B34" s="36" t="s">
        <v>52</v>
      </c>
      <c r="C34" s="21"/>
      <c r="D34" s="21"/>
      <c r="E34" s="21"/>
      <c r="F34" s="21"/>
      <c r="G34" s="21">
        <v>6534</v>
      </c>
      <c r="H34" s="21"/>
      <c r="I34" s="21">
        <v>5963</v>
      </c>
      <c r="J34" s="21"/>
      <c r="K34" s="23">
        <f t="shared" si="0"/>
        <v>12497</v>
      </c>
    </row>
    <row r="35" spans="1:11" x14ac:dyDescent="0.25">
      <c r="A35" s="13" t="s">
        <v>63</v>
      </c>
      <c r="B35" s="36" t="s">
        <v>53</v>
      </c>
      <c r="C35" s="21">
        <v>486973</v>
      </c>
      <c r="D35" s="21">
        <v>114384</v>
      </c>
      <c r="E35" s="21"/>
      <c r="F35" s="21"/>
      <c r="G35" s="21"/>
      <c r="H35" s="21"/>
      <c r="I35" s="21"/>
      <c r="J35" s="21"/>
      <c r="K35" s="23">
        <f t="shared" si="0"/>
        <v>601357</v>
      </c>
    </row>
    <row r="36" spans="1:11" ht="31.5" x14ac:dyDescent="0.25">
      <c r="A36" s="13" t="s">
        <v>64</v>
      </c>
      <c r="B36" s="36" t="s">
        <v>70</v>
      </c>
      <c r="C36" s="21"/>
      <c r="D36" s="21"/>
      <c r="E36" s="21"/>
      <c r="F36" s="21">
        <v>541915</v>
      </c>
      <c r="G36" s="21"/>
      <c r="H36" s="21">
        <v>462782</v>
      </c>
      <c r="I36" s="21">
        <v>964428</v>
      </c>
      <c r="J36" s="21">
        <v>562356</v>
      </c>
      <c r="K36" s="23">
        <f t="shared" si="0"/>
        <v>2531481</v>
      </c>
    </row>
    <row r="37" spans="1:11" ht="31.5" x14ac:dyDescent="0.25">
      <c r="A37" s="13" t="s">
        <v>65</v>
      </c>
      <c r="B37" s="36" t="s">
        <v>54</v>
      </c>
      <c r="C37" s="21"/>
      <c r="D37" s="21"/>
      <c r="E37" s="21"/>
      <c r="F37" s="21">
        <v>58080</v>
      </c>
      <c r="G37" s="21"/>
      <c r="H37" s="21">
        <v>484390</v>
      </c>
      <c r="I37" s="21">
        <v>43064</v>
      </c>
      <c r="J37" s="21">
        <v>228359</v>
      </c>
      <c r="K37" s="23">
        <f t="shared" si="0"/>
        <v>813893</v>
      </c>
    </row>
    <row r="38" spans="1:11" ht="31.5" x14ac:dyDescent="0.25">
      <c r="A38" s="13" t="s">
        <v>66</v>
      </c>
      <c r="B38" s="36" t="s">
        <v>55</v>
      </c>
      <c r="C38" s="21">
        <v>481774</v>
      </c>
      <c r="D38" s="21"/>
      <c r="E38" s="21">
        <v>154458</v>
      </c>
      <c r="F38" s="21">
        <v>261249</v>
      </c>
      <c r="G38" s="21">
        <v>44612</v>
      </c>
      <c r="H38" s="21">
        <v>17182</v>
      </c>
      <c r="I38" s="21">
        <v>27615</v>
      </c>
      <c r="J38" s="21">
        <v>149370</v>
      </c>
      <c r="K38" s="23">
        <f t="shared" si="0"/>
        <v>1136260</v>
      </c>
    </row>
    <row r="39" spans="1:11" x14ac:dyDescent="0.25">
      <c r="A39" s="13" t="s">
        <v>67</v>
      </c>
      <c r="B39" s="36" t="s">
        <v>72</v>
      </c>
      <c r="C39" s="21"/>
      <c r="D39" s="21"/>
      <c r="E39" s="21">
        <v>649737</v>
      </c>
      <c r="F39" s="21">
        <v>160979</v>
      </c>
      <c r="G39" s="21">
        <v>244901</v>
      </c>
      <c r="H39" s="21">
        <v>91382</v>
      </c>
      <c r="I39" s="21">
        <v>99985</v>
      </c>
      <c r="J39" s="21"/>
      <c r="K39" s="23">
        <f t="shared" si="0"/>
        <v>1246984</v>
      </c>
    </row>
    <row r="40" spans="1:11" x14ac:dyDescent="0.25">
      <c r="A40" s="13" t="s">
        <v>68</v>
      </c>
      <c r="B40" s="36" t="s">
        <v>73</v>
      </c>
      <c r="C40" s="21"/>
      <c r="D40" s="21"/>
      <c r="E40" s="21">
        <v>774022</v>
      </c>
      <c r="F40" s="21">
        <v>372621</v>
      </c>
      <c r="G40" s="21">
        <v>349620</v>
      </c>
      <c r="H40" s="21">
        <v>146199</v>
      </c>
      <c r="I40" s="21">
        <v>144739</v>
      </c>
      <c r="J40" s="21">
        <v>37270</v>
      </c>
      <c r="K40" s="23">
        <f t="shared" si="0"/>
        <v>1824471</v>
      </c>
    </row>
    <row r="41" spans="1:11" x14ac:dyDescent="0.25">
      <c r="A41" s="13" t="s">
        <v>74</v>
      </c>
      <c r="B41" s="36" t="s">
        <v>77</v>
      </c>
      <c r="C41" s="21">
        <v>206741</v>
      </c>
      <c r="D41" s="21">
        <v>4269794</v>
      </c>
      <c r="E41" s="21">
        <v>1530</v>
      </c>
      <c r="F41" s="21">
        <v>331743</v>
      </c>
      <c r="G41" s="21">
        <v>413636</v>
      </c>
      <c r="H41" s="21">
        <v>3723</v>
      </c>
      <c r="I41" s="21">
        <v>402323</v>
      </c>
      <c r="J41" s="21">
        <v>407083</v>
      </c>
      <c r="K41" s="23">
        <f t="shared" si="0"/>
        <v>6036573</v>
      </c>
    </row>
    <row r="42" spans="1:11" x14ac:dyDescent="0.25">
      <c r="A42" s="13" t="s">
        <v>75</v>
      </c>
      <c r="B42" s="36" t="s">
        <v>76</v>
      </c>
      <c r="C42" s="21">
        <v>2408514</v>
      </c>
      <c r="D42" s="21">
        <v>148795</v>
      </c>
      <c r="E42" s="21">
        <v>1741591</v>
      </c>
      <c r="F42" s="21">
        <v>929559</v>
      </c>
      <c r="G42" s="21">
        <v>2589476</v>
      </c>
      <c r="H42" s="21">
        <v>413797</v>
      </c>
      <c r="I42" s="21">
        <v>253820</v>
      </c>
      <c r="J42" s="21">
        <v>813176</v>
      </c>
      <c r="K42" s="23">
        <f t="shared" si="0"/>
        <v>9298728</v>
      </c>
    </row>
    <row r="43" spans="1:11" ht="47.25" x14ac:dyDescent="0.25">
      <c r="A43" s="13" t="s">
        <v>78</v>
      </c>
      <c r="B43" s="36" t="s">
        <v>81</v>
      </c>
      <c r="C43" s="21">
        <v>978272</v>
      </c>
      <c r="D43" s="21">
        <v>277552</v>
      </c>
      <c r="E43" s="21">
        <v>588791</v>
      </c>
      <c r="F43" s="21">
        <v>94540</v>
      </c>
      <c r="G43" s="21">
        <v>776873</v>
      </c>
      <c r="H43" s="21">
        <v>442986</v>
      </c>
      <c r="I43" s="21">
        <v>3477503</v>
      </c>
      <c r="J43" s="21">
        <v>2807410</v>
      </c>
      <c r="K43" s="23">
        <f t="shared" si="0"/>
        <v>9443927</v>
      </c>
    </row>
    <row r="44" spans="1:11" ht="31.5" x14ac:dyDescent="0.25">
      <c r="A44" s="15" t="s">
        <v>21</v>
      </c>
      <c r="B44" s="4" t="s">
        <v>24</v>
      </c>
      <c r="C44" s="19">
        <f t="shared" ref="C44:J44" si="11">SUM(C45:C50)</f>
        <v>64372642</v>
      </c>
      <c r="D44" s="19">
        <f t="shared" si="11"/>
        <v>2940507</v>
      </c>
      <c r="E44" s="19">
        <f t="shared" si="11"/>
        <v>54883872</v>
      </c>
      <c r="F44" s="19">
        <f t="shared" si="11"/>
        <v>46952071</v>
      </c>
      <c r="G44" s="19">
        <f t="shared" si="11"/>
        <v>30929436</v>
      </c>
      <c r="H44" s="19">
        <f t="shared" si="11"/>
        <v>55888591</v>
      </c>
      <c r="I44" s="19">
        <f t="shared" si="11"/>
        <v>36541256</v>
      </c>
      <c r="J44" s="19">
        <f t="shared" si="11"/>
        <v>27213652</v>
      </c>
      <c r="K44" s="20">
        <f t="shared" si="0"/>
        <v>319722027</v>
      </c>
    </row>
    <row r="45" spans="1:11" ht="31.5" x14ac:dyDescent="0.25">
      <c r="A45" s="13" t="s">
        <v>38</v>
      </c>
      <c r="B45" s="5" t="s">
        <v>28</v>
      </c>
      <c r="C45" s="21">
        <f>2642636+804698</f>
        <v>3447334</v>
      </c>
      <c r="D45" s="21">
        <v>61398</v>
      </c>
      <c r="E45" s="21">
        <f>1635685+373981</f>
        <v>2009666</v>
      </c>
      <c r="F45" s="21">
        <f>1167261+81167</f>
        <v>1248428</v>
      </c>
      <c r="G45" s="22">
        <v>740506</v>
      </c>
      <c r="H45" s="21">
        <f>1177773+117008</f>
        <v>1294781</v>
      </c>
      <c r="I45" s="21">
        <f>733870+122582</f>
        <v>856452</v>
      </c>
      <c r="J45" s="21">
        <v>465865</v>
      </c>
      <c r="K45" s="23">
        <f t="shared" si="0"/>
        <v>10124430</v>
      </c>
    </row>
    <row r="46" spans="1:11" ht="31.5" x14ac:dyDescent="0.25">
      <c r="A46" s="13" t="s">
        <v>39</v>
      </c>
      <c r="B46" s="5" t="s">
        <v>40</v>
      </c>
      <c r="C46" s="21">
        <v>499587</v>
      </c>
      <c r="D46" s="21"/>
      <c r="E46" s="21"/>
      <c r="F46" s="21"/>
      <c r="G46" s="22"/>
      <c r="H46" s="21"/>
      <c r="I46" s="21"/>
      <c r="J46" s="21"/>
      <c r="K46" s="23">
        <f t="shared" si="0"/>
        <v>499587</v>
      </c>
    </row>
    <row r="47" spans="1:11" ht="31.5" x14ac:dyDescent="0.25">
      <c r="A47" s="13" t="s">
        <v>42</v>
      </c>
      <c r="B47" s="5" t="s">
        <v>41</v>
      </c>
      <c r="C47" s="21">
        <v>41425721</v>
      </c>
      <c r="D47" s="21">
        <v>2879109</v>
      </c>
      <c r="E47" s="21">
        <f>46152282+5900000</f>
        <v>52052282</v>
      </c>
      <c r="F47" s="21">
        <v>45703643</v>
      </c>
      <c r="G47" s="21">
        <v>30188930</v>
      </c>
      <c r="H47" s="21">
        <f>52386208+2057602</f>
        <v>54443810</v>
      </c>
      <c r="I47" s="21">
        <f>33291620+2393184</f>
        <v>35684804</v>
      </c>
      <c r="J47" s="21">
        <v>26747787</v>
      </c>
      <c r="K47" s="23">
        <f t="shared" si="0"/>
        <v>289126086</v>
      </c>
    </row>
    <row r="48" spans="1:11" ht="63" x14ac:dyDescent="0.25">
      <c r="A48" s="27" t="s">
        <v>43</v>
      </c>
      <c r="B48" s="28" t="s">
        <v>91</v>
      </c>
      <c r="C48" s="29"/>
      <c r="D48" s="29"/>
      <c r="E48" s="29">
        <v>821924</v>
      </c>
      <c r="F48" s="29"/>
      <c r="G48" s="30"/>
      <c r="H48" s="29"/>
      <c r="I48" s="29"/>
      <c r="J48" s="29"/>
      <c r="K48" s="31">
        <f t="shared" ref="K48" si="12">SUM(C48:J48)</f>
        <v>821924</v>
      </c>
    </row>
    <row r="49" spans="1:11" ht="31.5" x14ac:dyDescent="0.25">
      <c r="A49" s="13" t="s">
        <v>44</v>
      </c>
      <c r="B49" s="5" t="s">
        <v>45</v>
      </c>
      <c r="C49" s="21"/>
      <c r="D49" s="21"/>
      <c r="E49" s="21"/>
      <c r="F49" s="21"/>
      <c r="G49" s="22"/>
      <c r="H49" s="21">
        <v>150000</v>
      </c>
      <c r="I49" s="21"/>
      <c r="J49" s="21"/>
      <c r="K49" s="23">
        <f t="shared" ref="K49" si="13">SUM(C49:J49)</f>
        <v>150000</v>
      </c>
    </row>
    <row r="50" spans="1:11" ht="63.75" thickBot="1" x14ac:dyDescent="0.3">
      <c r="A50" s="38" t="s">
        <v>83</v>
      </c>
      <c r="B50" s="39" t="s">
        <v>84</v>
      </c>
      <c r="C50" s="40">
        <f>0+19000000</f>
        <v>19000000</v>
      </c>
      <c r="D50" s="40"/>
      <c r="E50" s="40"/>
      <c r="F50" s="40"/>
      <c r="G50" s="41"/>
      <c r="H50" s="40"/>
      <c r="I50" s="40"/>
      <c r="J50" s="40"/>
      <c r="K50" s="42">
        <f t="shared" ref="K50" si="14">SUM(C50:J50)</f>
        <v>19000000</v>
      </c>
    </row>
  </sheetData>
  <mergeCells count="6">
    <mergeCell ref="A11:K11"/>
    <mergeCell ref="I1:K1"/>
    <mergeCell ref="H4:K4"/>
    <mergeCell ref="H5:K5"/>
    <mergeCell ref="G2:K2"/>
    <mergeCell ref="D3:K3"/>
  </mergeCells>
  <phoneticPr fontId="1" type="noConversion"/>
  <printOptions horizontalCentered="1"/>
  <pageMargins left="0.23622047244094491" right="0.15748031496062992" top="0.59055118110236227" bottom="0" header="0" footer="0"/>
  <pageSetup paperSize="9" scale="80" firstPageNumber="118" fitToHeight="9" orientation="landscape" useFirstPageNumber="1" r:id="rId1"/>
  <headerFooter>
    <oddHeader>&amp;C&amp;P</oddHeader>
  </headerFooter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(1051)</vt:lpstr>
      <vt:lpstr>'Приложение № 4 (1051)'!Заголовки_для_печати</vt:lpstr>
      <vt:lpstr>'Приложение № 4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2023-07-18T13:08:32Z</dcterms:modified>
</cp:coreProperties>
</file>