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16" windowHeight="8220"/>
  </bookViews>
  <sheets>
    <sheet name="Приложение № 1 (868)" sheetId="1" r:id="rId1"/>
  </sheets>
  <definedNames>
    <definedName name="_xlnm.Print_Titles" localSheetId="0">'Приложение № 1 (868)'!$13:$13</definedName>
    <definedName name="_xlnm.Print_Area" localSheetId="0">'Приложение № 1 (868)'!$A$1:$K$85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D17" i="1"/>
  <c r="C17" i="1"/>
  <c r="J32" i="1"/>
  <c r="I32" i="1"/>
  <c r="H32" i="1"/>
  <c r="G32" i="1"/>
  <c r="F32" i="1"/>
  <c r="E32" i="1"/>
  <c r="D32" i="1"/>
  <c r="C32" i="1"/>
  <c r="J36" i="1"/>
  <c r="I36" i="1"/>
  <c r="H36" i="1"/>
  <c r="G36" i="1"/>
  <c r="F36" i="1"/>
  <c r="E36" i="1"/>
  <c r="D36" i="1"/>
  <c r="C36" i="1"/>
  <c r="J37" i="1"/>
  <c r="I37" i="1"/>
  <c r="H37" i="1"/>
  <c r="G37" i="1"/>
  <c r="F37" i="1"/>
  <c r="E37" i="1"/>
  <c r="J39" i="1"/>
  <c r="I39" i="1"/>
  <c r="H39" i="1"/>
  <c r="G39" i="1"/>
  <c r="F39" i="1"/>
  <c r="E39" i="1"/>
  <c r="C39" i="1"/>
  <c r="C42" i="1"/>
  <c r="F50" i="1"/>
  <c r="C50" i="1"/>
  <c r="C57" i="1"/>
  <c r="C58" i="1"/>
  <c r="J68" i="1"/>
  <c r="I68" i="1"/>
  <c r="H68" i="1"/>
  <c r="G68" i="1"/>
  <c r="F68" i="1"/>
  <c r="E68" i="1"/>
  <c r="D68" i="1"/>
  <c r="C68" i="1"/>
  <c r="C74" i="1"/>
  <c r="K32" i="1" l="1"/>
  <c r="C33" i="1"/>
  <c r="D33" i="1"/>
  <c r="E33" i="1"/>
  <c r="F33" i="1"/>
  <c r="G33" i="1"/>
  <c r="H33" i="1"/>
  <c r="I33" i="1"/>
  <c r="J33" i="1"/>
  <c r="K33" i="1" l="1"/>
  <c r="C64" i="1" l="1"/>
  <c r="K70" i="1" l="1"/>
  <c r="C48" i="1" l="1"/>
  <c r="K53" i="1"/>
  <c r="D47" i="1" l="1"/>
  <c r="E47" i="1"/>
  <c r="F47" i="1"/>
  <c r="G47" i="1"/>
  <c r="H47" i="1"/>
  <c r="I47" i="1"/>
  <c r="J47" i="1"/>
  <c r="C47" i="1"/>
  <c r="D15" i="1" l="1"/>
  <c r="E15" i="1"/>
  <c r="F15" i="1"/>
  <c r="G15" i="1"/>
  <c r="H15" i="1"/>
  <c r="I15" i="1"/>
  <c r="J15" i="1"/>
  <c r="C15" i="1"/>
  <c r="K24" i="1"/>
  <c r="K23" i="1" l="1"/>
  <c r="D41" i="1" l="1"/>
  <c r="E41" i="1"/>
  <c r="F41" i="1"/>
  <c r="G41" i="1"/>
  <c r="H41" i="1"/>
  <c r="I41" i="1"/>
  <c r="J41" i="1"/>
  <c r="C41" i="1"/>
  <c r="D26" i="1" l="1"/>
  <c r="E26" i="1"/>
  <c r="F26" i="1"/>
  <c r="G26" i="1"/>
  <c r="H26" i="1"/>
  <c r="I26" i="1"/>
  <c r="J26" i="1"/>
  <c r="C26" i="1"/>
  <c r="D44" i="1"/>
  <c r="E44" i="1"/>
  <c r="F44" i="1"/>
  <c r="G44" i="1"/>
  <c r="H44" i="1"/>
  <c r="I44" i="1"/>
  <c r="J44" i="1"/>
  <c r="C44" i="1"/>
  <c r="K84" i="1"/>
  <c r="K82" i="1"/>
  <c r="K80" i="1"/>
  <c r="K78" i="1"/>
  <c r="K76" i="1"/>
  <c r="K74" i="1"/>
  <c r="K72" i="1"/>
  <c r="K68" i="1"/>
  <c r="K66" i="1"/>
  <c r="K65" i="1"/>
  <c r="K62" i="1"/>
  <c r="K60" i="1"/>
  <c r="K58" i="1"/>
  <c r="K57" i="1"/>
  <c r="K55" i="1"/>
  <c r="K54" i="1"/>
  <c r="K52" i="1"/>
  <c r="K51" i="1"/>
  <c r="K50" i="1"/>
  <c r="K49" i="1"/>
  <c r="K48" i="1"/>
  <c r="K47" i="1"/>
  <c r="K45" i="1"/>
  <c r="K42" i="1"/>
  <c r="K39" i="1"/>
  <c r="K38" i="1"/>
  <c r="K37" i="1"/>
  <c r="K36" i="1"/>
  <c r="K35" i="1"/>
  <c r="K34" i="1"/>
  <c r="K30" i="1"/>
  <c r="K29" i="1"/>
  <c r="K28" i="1"/>
  <c r="K27" i="1"/>
  <c r="K22" i="1"/>
  <c r="K21" i="1"/>
  <c r="K20" i="1"/>
  <c r="K19" i="1"/>
  <c r="K18" i="1"/>
  <c r="K17" i="1"/>
  <c r="D64" i="1"/>
  <c r="E64" i="1"/>
  <c r="F64" i="1"/>
  <c r="G64" i="1"/>
  <c r="H64" i="1"/>
  <c r="I64" i="1"/>
  <c r="J64" i="1"/>
  <c r="C14" i="1" l="1"/>
  <c r="I14" i="1"/>
  <c r="G14" i="1"/>
  <c r="E14" i="1"/>
  <c r="J14" i="1"/>
  <c r="H14" i="1"/>
  <c r="F14" i="1"/>
  <c r="D14" i="1"/>
  <c r="K26" i="1"/>
  <c r="K15" i="1"/>
  <c r="K64" i="1"/>
  <c r="K41" i="1"/>
  <c r="K44" i="1"/>
  <c r="J85" i="1" l="1"/>
  <c r="I85" i="1"/>
  <c r="H85" i="1"/>
  <c r="G85" i="1"/>
  <c r="F85" i="1"/>
  <c r="E85" i="1"/>
  <c r="D85" i="1"/>
  <c r="C85" i="1"/>
  <c r="K14" i="1"/>
  <c r="K85" i="1" l="1"/>
</calcChain>
</file>

<file path=xl/sharedStrings.xml><?xml version="1.0" encoding="utf-8"?>
<sst xmlns="http://schemas.openxmlformats.org/spreadsheetml/2006/main" count="75" uniqueCount="72">
  <si>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</si>
  <si>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</si>
  <si>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</si>
  <si>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</si>
  <si>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</si>
  <si>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</si>
  <si>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</si>
  <si>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</si>
  <si>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</si>
  <si>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</si>
  <si>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</si>
  <si>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</si>
  <si>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</si>
  <si>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</si>
  <si>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</si>
  <si>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</si>
  <si>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</si>
  <si>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</si>
  <si>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</si>
  <si>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</si>
  <si>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</si>
  <si>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</si>
  <si>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</si>
  <si>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</si>
  <si>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</si>
  <si>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</si>
  <si>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</si>
  <si>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</si>
  <si>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</si>
  <si>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</si>
  <si>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</si>
  <si>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</si>
  <si>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</si>
  <si>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</si>
  <si>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</si>
  <si>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</si>
  <si>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</si>
  <si>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</si>
  <si>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</si>
  <si>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</si>
  <si>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</si>
  <si>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</si>
  <si>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</si>
  <si>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</si>
  <si>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</si>
  <si>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</si>
  <si>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</si>
  <si>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</si>
  <si>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</si>
  <si>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</si>
  <si>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</si>
  <si>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</si>
  <si>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</si>
  <si>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</si>
  <si>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</si>
  <si>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</si>
  <si>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</si>
  <si>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</si>
  <si>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</si>
  <si>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</si>
  <si>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</si>
  <si>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</si>
  <si>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</si>
  <si>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</si>
  <si>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</si>
  <si>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>"О республиканском бюджете на 2023 год"</t>
  </si>
  <si>
    <t>Доходы республиканского бюджета в разрезе основных видов налоговых, неналоговых и иных обязательных платежей на 2023 год</t>
  </si>
  <si>
    <t xml:space="preserve">Отчисления средств от налога на доходы на цели пенсионного страхования (обеспечения) </t>
  </si>
  <si>
    <t>Возврат бюджетных ссуд и проценты по ним</t>
  </si>
  <si>
    <t>Фонд государственного резерва</t>
  </si>
  <si>
    <t xml:space="preserve">"О внесении изменений и дополнений </t>
  </si>
  <si>
    <t xml:space="preserve">в Закон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</si>
</sst>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76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1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3" fontId="5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2" fillId="4" borderId="8" xfId="1" applyNumberFormat="1" applyFont="1" applyFill="1" applyBorder="1" applyAlignment="1">
      <alignment horizontal="right" vertical="center"/>
    </xf>
    <xf numFmtId="164" fontId="2" fillId="4" borderId="9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right" vertical="center" wrapText="1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2" fillId="2" borderId="3" xfId="1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164" fontId="6" fillId="2" borderId="3" xfId="1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164" fontId="3" fillId="2" borderId="5" xfId="1" applyNumberFormat="1" applyFont="1" applyFill="1" applyBorder="1" applyAlignment="1">
      <alignment horizontal="right" vertical="center"/>
    </xf>
    <xf numFmtId="164" fontId="2" fillId="2" borderId="6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2" fillId="2" borderId="5" xfId="1" applyNumberFormat="1" applyFont="1" applyFill="1" applyBorder="1" applyAlignment="1">
      <alignment horizontal="right" vertical="center"/>
    </xf>
    <xf numFmtId="164" fontId="6" fillId="2" borderId="11" xfId="1" applyNumberFormat="1" applyFont="1" applyFill="1" applyBorder="1" applyAlignment="1">
      <alignment horizontal="right" vertical="center"/>
    </xf>
    <xf numFmtId="164" fontId="6" fillId="2" borderId="12" xfId="1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3" fontId="3" fillId="3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horizontal="right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9"/>
  <sheetViews>
    <sheetView tabSelected="1" view="pageBreakPreview" zoomScale="90" zoomScaleNormal="80" zoomScaleSheetLayoutView="90" workbookViewId="0">
      <pane xSplit="2" ySplit="13" topLeftCell="C77" activePane="bottomRight" state="frozen"/>
      <selection pane="topRight" activeCell="C1" sqref="C1"/>
      <selection pane="bottomLeft" activeCell="A10" sqref="A10"/>
      <selection pane="bottomRight" activeCell="B84" sqref="B84"/>
    </sheetView>
  </sheetViews>
  <sheetFormatPr defaultColWidth="58.33203125" defaultRowHeight="15.6" x14ac:dyDescent="0.3"/>
  <cols>
    <col min="1" max="1" width="10.109375" style="6" bestFit="1" customWidth="1"/>
    <col min="2" max="2" width="49.6640625" style="12" customWidth="1"/>
    <col min="3" max="3" width="15.6640625" style="13" bestFit="1" customWidth="1"/>
    <col min="4" max="6" width="14" style="13" bestFit="1" customWidth="1"/>
    <col min="7" max="8" width="12.6640625" style="13" bestFit="1" customWidth="1"/>
    <col min="9" max="9" width="15.5546875" style="13" customWidth="1"/>
    <col min="10" max="10" width="12.6640625" style="13" bestFit="1" customWidth="1"/>
    <col min="11" max="11" width="15.6640625" style="13" bestFit="1" customWidth="1"/>
    <col min="12" max="12" width="7" style="13" customWidth="1"/>
    <col min="13" max="41" width="12.109375" style="13" customWidth="1"/>
    <col min="42" max="105" width="58.33203125" style="13"/>
    <col min="106" max="106" width="9" style="13" customWidth="1"/>
    <col min="107" max="107" width="60.33203125" style="13" customWidth="1"/>
    <col min="108" max="108" width="15.6640625" style="13" bestFit="1" customWidth="1"/>
    <col min="109" max="109" width="14.109375" style="13" bestFit="1" customWidth="1"/>
    <col min="110" max="110" width="14.109375" style="13" customWidth="1"/>
    <col min="111" max="111" width="14.109375" style="13" bestFit="1" customWidth="1"/>
    <col min="112" max="113" width="13.109375" style="13" bestFit="1" customWidth="1"/>
    <col min="114" max="114" width="14" style="13" customWidth="1"/>
    <col min="115" max="115" width="13.109375" style="13" customWidth="1"/>
    <col min="116" max="116" width="16.44140625" style="13" customWidth="1"/>
    <col min="117" max="117" width="18.5546875" style="13" customWidth="1"/>
    <col min="118" max="118" width="8.109375" style="13" bestFit="1" customWidth="1"/>
    <col min="119" max="361" width="58.33203125" style="13"/>
    <col min="362" max="362" width="9" style="13" customWidth="1"/>
    <col min="363" max="363" width="60.33203125" style="13" customWidth="1"/>
    <col min="364" max="364" width="15.6640625" style="13" bestFit="1" customWidth="1"/>
    <col min="365" max="365" width="14.109375" style="13" bestFit="1" customWidth="1"/>
    <col min="366" max="366" width="14.109375" style="13" customWidth="1"/>
    <col min="367" max="367" width="14.109375" style="13" bestFit="1" customWidth="1"/>
    <col min="368" max="369" width="13.109375" style="13" bestFit="1" customWidth="1"/>
    <col min="370" max="370" width="14" style="13" customWidth="1"/>
    <col min="371" max="371" width="13.109375" style="13" customWidth="1"/>
    <col min="372" max="372" width="16.44140625" style="13" customWidth="1"/>
    <col min="373" max="373" width="18.5546875" style="13" customWidth="1"/>
    <col min="374" max="374" width="8.109375" style="13" bestFit="1" customWidth="1"/>
    <col min="375" max="617" width="58.33203125" style="13"/>
    <col min="618" max="618" width="9" style="13" customWidth="1"/>
    <col min="619" max="619" width="60.33203125" style="13" customWidth="1"/>
    <col min="620" max="620" width="15.6640625" style="13" bestFit="1" customWidth="1"/>
    <col min="621" max="621" width="14.109375" style="13" bestFit="1" customWidth="1"/>
    <col min="622" max="622" width="14.109375" style="13" customWidth="1"/>
    <col min="623" max="623" width="14.109375" style="13" bestFit="1" customWidth="1"/>
    <col min="624" max="625" width="13.109375" style="13" bestFit="1" customWidth="1"/>
    <col min="626" max="626" width="14" style="13" customWidth="1"/>
    <col min="627" max="627" width="13.109375" style="13" customWidth="1"/>
    <col min="628" max="628" width="16.44140625" style="13" customWidth="1"/>
    <col min="629" max="629" width="18.5546875" style="13" customWidth="1"/>
    <col min="630" max="630" width="8.109375" style="13" bestFit="1" customWidth="1"/>
    <col min="631" max="873" width="58.33203125" style="13"/>
    <col min="874" max="874" width="9" style="13" customWidth="1"/>
    <col min="875" max="875" width="60.33203125" style="13" customWidth="1"/>
    <col min="876" max="876" width="15.6640625" style="13" bestFit="1" customWidth="1"/>
    <col min="877" max="877" width="14.109375" style="13" bestFit="1" customWidth="1"/>
    <col min="878" max="878" width="14.109375" style="13" customWidth="1"/>
    <col min="879" max="879" width="14.109375" style="13" bestFit="1" customWidth="1"/>
    <col min="880" max="881" width="13.109375" style="13" bestFit="1" customWidth="1"/>
    <col min="882" max="882" width="14" style="13" customWidth="1"/>
    <col min="883" max="883" width="13.109375" style="13" customWidth="1"/>
    <col min="884" max="884" width="16.44140625" style="13" customWidth="1"/>
    <col min="885" max="885" width="18.5546875" style="13" customWidth="1"/>
    <col min="886" max="886" width="8.109375" style="13" bestFit="1" customWidth="1"/>
    <col min="887" max="1129" width="58.33203125" style="13"/>
    <col min="1130" max="1130" width="9" style="13" customWidth="1"/>
    <col min="1131" max="1131" width="60.33203125" style="13" customWidth="1"/>
    <col min="1132" max="1132" width="15.6640625" style="13" bestFit="1" customWidth="1"/>
    <col min="1133" max="1133" width="14.109375" style="13" bestFit="1" customWidth="1"/>
    <col min="1134" max="1134" width="14.109375" style="13" customWidth="1"/>
    <col min="1135" max="1135" width="14.109375" style="13" bestFit="1" customWidth="1"/>
    <col min="1136" max="1137" width="13.109375" style="13" bestFit="1" customWidth="1"/>
    <col min="1138" max="1138" width="14" style="13" customWidth="1"/>
    <col min="1139" max="1139" width="13.109375" style="13" customWidth="1"/>
    <col min="1140" max="1140" width="16.44140625" style="13" customWidth="1"/>
    <col min="1141" max="1141" width="18.5546875" style="13" customWidth="1"/>
    <col min="1142" max="1142" width="8.109375" style="13" bestFit="1" customWidth="1"/>
    <col min="1143" max="1385" width="58.33203125" style="13"/>
    <col min="1386" max="1386" width="9" style="13" customWidth="1"/>
    <col min="1387" max="1387" width="60.33203125" style="13" customWidth="1"/>
    <col min="1388" max="1388" width="15.6640625" style="13" bestFit="1" customWidth="1"/>
    <col min="1389" max="1389" width="14.109375" style="13" bestFit="1" customWidth="1"/>
    <col min="1390" max="1390" width="14.109375" style="13" customWidth="1"/>
    <col min="1391" max="1391" width="14.109375" style="13" bestFit="1" customWidth="1"/>
    <col min="1392" max="1393" width="13.109375" style="13" bestFit="1" customWidth="1"/>
    <col min="1394" max="1394" width="14" style="13" customWidth="1"/>
    <col min="1395" max="1395" width="13.109375" style="13" customWidth="1"/>
    <col min="1396" max="1396" width="16.44140625" style="13" customWidth="1"/>
    <col min="1397" max="1397" width="18.5546875" style="13" customWidth="1"/>
    <col min="1398" max="1398" width="8.109375" style="13" bestFit="1" customWidth="1"/>
    <col min="1399" max="1641" width="58.33203125" style="13"/>
    <col min="1642" max="1642" width="9" style="13" customWidth="1"/>
    <col min="1643" max="1643" width="60.33203125" style="13" customWidth="1"/>
    <col min="1644" max="1644" width="15.6640625" style="13" bestFit="1" customWidth="1"/>
    <col min="1645" max="1645" width="14.109375" style="13" bestFit="1" customWidth="1"/>
    <col min="1646" max="1646" width="14.109375" style="13" customWidth="1"/>
    <col min="1647" max="1647" width="14.109375" style="13" bestFit="1" customWidth="1"/>
    <col min="1648" max="1649" width="13.109375" style="13" bestFit="1" customWidth="1"/>
    <col min="1650" max="1650" width="14" style="13" customWidth="1"/>
    <col min="1651" max="1651" width="13.109375" style="13" customWidth="1"/>
    <col min="1652" max="1652" width="16.44140625" style="13" customWidth="1"/>
    <col min="1653" max="1653" width="18.5546875" style="13" customWidth="1"/>
    <col min="1654" max="1654" width="8.109375" style="13" bestFit="1" customWidth="1"/>
    <col min="1655" max="1897" width="58.33203125" style="13"/>
    <col min="1898" max="1898" width="9" style="13" customWidth="1"/>
    <col min="1899" max="1899" width="60.33203125" style="13" customWidth="1"/>
    <col min="1900" max="1900" width="15.6640625" style="13" bestFit="1" customWidth="1"/>
    <col min="1901" max="1901" width="14.109375" style="13" bestFit="1" customWidth="1"/>
    <col min="1902" max="1902" width="14.109375" style="13" customWidth="1"/>
    <col min="1903" max="1903" width="14.109375" style="13" bestFit="1" customWidth="1"/>
    <col min="1904" max="1905" width="13.109375" style="13" bestFit="1" customWidth="1"/>
    <col min="1906" max="1906" width="14" style="13" customWidth="1"/>
    <col min="1907" max="1907" width="13.109375" style="13" customWidth="1"/>
    <col min="1908" max="1908" width="16.44140625" style="13" customWidth="1"/>
    <col min="1909" max="1909" width="18.5546875" style="13" customWidth="1"/>
    <col min="1910" max="1910" width="8.109375" style="13" bestFit="1" customWidth="1"/>
    <col min="1911" max="2153" width="58.33203125" style="13"/>
    <col min="2154" max="2154" width="9" style="13" customWidth="1"/>
    <col min="2155" max="2155" width="60.33203125" style="13" customWidth="1"/>
    <col min="2156" max="2156" width="15.6640625" style="13" bestFit="1" customWidth="1"/>
    <col min="2157" max="2157" width="14.109375" style="13" bestFit="1" customWidth="1"/>
    <col min="2158" max="2158" width="14.109375" style="13" customWidth="1"/>
    <col min="2159" max="2159" width="14.109375" style="13" bestFit="1" customWidth="1"/>
    <col min="2160" max="2161" width="13.109375" style="13" bestFit="1" customWidth="1"/>
    <col min="2162" max="2162" width="14" style="13" customWidth="1"/>
    <col min="2163" max="2163" width="13.109375" style="13" customWidth="1"/>
    <col min="2164" max="2164" width="16.44140625" style="13" customWidth="1"/>
    <col min="2165" max="2165" width="18.5546875" style="13" customWidth="1"/>
    <col min="2166" max="2166" width="8.109375" style="13" bestFit="1" customWidth="1"/>
    <col min="2167" max="2409" width="58.33203125" style="13"/>
    <col min="2410" max="2410" width="9" style="13" customWidth="1"/>
    <col min="2411" max="2411" width="60.33203125" style="13" customWidth="1"/>
    <col min="2412" max="2412" width="15.6640625" style="13" bestFit="1" customWidth="1"/>
    <col min="2413" max="2413" width="14.109375" style="13" bestFit="1" customWidth="1"/>
    <col min="2414" max="2414" width="14.109375" style="13" customWidth="1"/>
    <col min="2415" max="2415" width="14.109375" style="13" bestFit="1" customWidth="1"/>
    <col min="2416" max="2417" width="13.109375" style="13" bestFit="1" customWidth="1"/>
    <col min="2418" max="2418" width="14" style="13" customWidth="1"/>
    <col min="2419" max="2419" width="13.109375" style="13" customWidth="1"/>
    <col min="2420" max="2420" width="16.44140625" style="13" customWidth="1"/>
    <col min="2421" max="2421" width="18.5546875" style="13" customWidth="1"/>
    <col min="2422" max="2422" width="8.109375" style="13" bestFit="1" customWidth="1"/>
    <col min="2423" max="2665" width="58.33203125" style="13"/>
    <col min="2666" max="2666" width="9" style="13" customWidth="1"/>
    <col min="2667" max="2667" width="60.33203125" style="13" customWidth="1"/>
    <col min="2668" max="2668" width="15.6640625" style="13" bestFit="1" customWidth="1"/>
    <col min="2669" max="2669" width="14.109375" style="13" bestFit="1" customWidth="1"/>
    <col min="2670" max="2670" width="14.109375" style="13" customWidth="1"/>
    <col min="2671" max="2671" width="14.109375" style="13" bestFit="1" customWidth="1"/>
    <col min="2672" max="2673" width="13.109375" style="13" bestFit="1" customWidth="1"/>
    <col min="2674" max="2674" width="14" style="13" customWidth="1"/>
    <col min="2675" max="2675" width="13.109375" style="13" customWidth="1"/>
    <col min="2676" max="2676" width="16.44140625" style="13" customWidth="1"/>
    <col min="2677" max="2677" width="18.5546875" style="13" customWidth="1"/>
    <col min="2678" max="2678" width="8.109375" style="13" bestFit="1" customWidth="1"/>
    <col min="2679" max="2921" width="58.33203125" style="13"/>
    <col min="2922" max="2922" width="9" style="13" customWidth="1"/>
    <col min="2923" max="2923" width="60.33203125" style="13" customWidth="1"/>
    <col min="2924" max="2924" width="15.6640625" style="13" bestFit="1" customWidth="1"/>
    <col min="2925" max="2925" width="14.109375" style="13" bestFit="1" customWidth="1"/>
    <col min="2926" max="2926" width="14.109375" style="13" customWidth="1"/>
    <col min="2927" max="2927" width="14.109375" style="13" bestFit="1" customWidth="1"/>
    <col min="2928" max="2929" width="13.109375" style="13" bestFit="1" customWidth="1"/>
    <col min="2930" max="2930" width="14" style="13" customWidth="1"/>
    <col min="2931" max="2931" width="13.109375" style="13" customWidth="1"/>
    <col min="2932" max="2932" width="16.44140625" style="13" customWidth="1"/>
    <col min="2933" max="2933" width="18.5546875" style="13" customWidth="1"/>
    <col min="2934" max="2934" width="8.109375" style="13" bestFit="1" customWidth="1"/>
    <col min="2935" max="3177" width="58.33203125" style="13"/>
    <col min="3178" max="3178" width="9" style="13" customWidth="1"/>
    <col min="3179" max="3179" width="60.33203125" style="13" customWidth="1"/>
    <col min="3180" max="3180" width="15.6640625" style="13" bestFit="1" customWidth="1"/>
    <col min="3181" max="3181" width="14.109375" style="13" bestFit="1" customWidth="1"/>
    <col min="3182" max="3182" width="14.109375" style="13" customWidth="1"/>
    <col min="3183" max="3183" width="14.109375" style="13" bestFit="1" customWidth="1"/>
    <col min="3184" max="3185" width="13.109375" style="13" bestFit="1" customWidth="1"/>
    <col min="3186" max="3186" width="14" style="13" customWidth="1"/>
    <col min="3187" max="3187" width="13.109375" style="13" customWidth="1"/>
    <col min="3188" max="3188" width="16.44140625" style="13" customWidth="1"/>
    <col min="3189" max="3189" width="18.5546875" style="13" customWidth="1"/>
    <col min="3190" max="3190" width="8.109375" style="13" bestFit="1" customWidth="1"/>
    <col min="3191" max="3433" width="58.33203125" style="13"/>
    <col min="3434" max="3434" width="9" style="13" customWidth="1"/>
    <col min="3435" max="3435" width="60.33203125" style="13" customWidth="1"/>
    <col min="3436" max="3436" width="15.6640625" style="13" bestFit="1" customWidth="1"/>
    <col min="3437" max="3437" width="14.109375" style="13" bestFit="1" customWidth="1"/>
    <col min="3438" max="3438" width="14.109375" style="13" customWidth="1"/>
    <col min="3439" max="3439" width="14.109375" style="13" bestFit="1" customWidth="1"/>
    <col min="3440" max="3441" width="13.109375" style="13" bestFit="1" customWidth="1"/>
    <col min="3442" max="3442" width="14" style="13" customWidth="1"/>
    <col min="3443" max="3443" width="13.109375" style="13" customWidth="1"/>
    <col min="3444" max="3444" width="16.44140625" style="13" customWidth="1"/>
    <col min="3445" max="3445" width="18.5546875" style="13" customWidth="1"/>
    <col min="3446" max="3446" width="8.109375" style="13" bestFit="1" customWidth="1"/>
    <col min="3447" max="3689" width="58.33203125" style="13"/>
    <col min="3690" max="3690" width="9" style="13" customWidth="1"/>
    <col min="3691" max="3691" width="60.33203125" style="13" customWidth="1"/>
    <col min="3692" max="3692" width="15.6640625" style="13" bestFit="1" customWidth="1"/>
    <col min="3693" max="3693" width="14.109375" style="13" bestFit="1" customWidth="1"/>
    <col min="3694" max="3694" width="14.109375" style="13" customWidth="1"/>
    <col min="3695" max="3695" width="14.109375" style="13" bestFit="1" customWidth="1"/>
    <col min="3696" max="3697" width="13.109375" style="13" bestFit="1" customWidth="1"/>
    <col min="3698" max="3698" width="14" style="13" customWidth="1"/>
    <col min="3699" max="3699" width="13.109375" style="13" customWidth="1"/>
    <col min="3700" max="3700" width="16.44140625" style="13" customWidth="1"/>
    <col min="3701" max="3701" width="18.5546875" style="13" customWidth="1"/>
    <col min="3702" max="3702" width="8.109375" style="13" bestFit="1" customWidth="1"/>
    <col min="3703" max="3945" width="58.33203125" style="13"/>
    <col min="3946" max="3946" width="9" style="13" customWidth="1"/>
    <col min="3947" max="3947" width="60.33203125" style="13" customWidth="1"/>
    <col min="3948" max="3948" width="15.6640625" style="13" bestFit="1" customWidth="1"/>
    <col min="3949" max="3949" width="14.109375" style="13" bestFit="1" customWidth="1"/>
    <col min="3950" max="3950" width="14.109375" style="13" customWidth="1"/>
    <col min="3951" max="3951" width="14.109375" style="13" bestFit="1" customWidth="1"/>
    <col min="3952" max="3953" width="13.109375" style="13" bestFit="1" customWidth="1"/>
    <col min="3954" max="3954" width="14" style="13" customWidth="1"/>
    <col min="3955" max="3955" width="13.109375" style="13" customWidth="1"/>
    <col min="3956" max="3956" width="16.44140625" style="13" customWidth="1"/>
    <col min="3957" max="3957" width="18.5546875" style="13" customWidth="1"/>
    <col min="3958" max="3958" width="8.109375" style="13" bestFit="1" customWidth="1"/>
    <col min="3959" max="4201" width="58.33203125" style="13"/>
    <col min="4202" max="4202" width="9" style="13" customWidth="1"/>
    <col min="4203" max="4203" width="60.33203125" style="13" customWidth="1"/>
    <col min="4204" max="4204" width="15.6640625" style="13" bestFit="1" customWidth="1"/>
    <col min="4205" max="4205" width="14.109375" style="13" bestFit="1" customWidth="1"/>
    <col min="4206" max="4206" width="14.109375" style="13" customWidth="1"/>
    <col min="4207" max="4207" width="14.109375" style="13" bestFit="1" customWidth="1"/>
    <col min="4208" max="4209" width="13.109375" style="13" bestFit="1" customWidth="1"/>
    <col min="4210" max="4210" width="14" style="13" customWidth="1"/>
    <col min="4211" max="4211" width="13.109375" style="13" customWidth="1"/>
    <col min="4212" max="4212" width="16.44140625" style="13" customWidth="1"/>
    <col min="4213" max="4213" width="18.5546875" style="13" customWidth="1"/>
    <col min="4214" max="4214" width="8.109375" style="13" bestFit="1" customWidth="1"/>
    <col min="4215" max="4457" width="58.33203125" style="13"/>
    <col min="4458" max="4458" width="9" style="13" customWidth="1"/>
    <col min="4459" max="4459" width="60.33203125" style="13" customWidth="1"/>
    <col min="4460" max="4460" width="15.6640625" style="13" bestFit="1" customWidth="1"/>
    <col min="4461" max="4461" width="14.109375" style="13" bestFit="1" customWidth="1"/>
    <col min="4462" max="4462" width="14.109375" style="13" customWidth="1"/>
    <col min="4463" max="4463" width="14.109375" style="13" bestFit="1" customWidth="1"/>
    <col min="4464" max="4465" width="13.109375" style="13" bestFit="1" customWidth="1"/>
    <col min="4466" max="4466" width="14" style="13" customWidth="1"/>
    <col min="4467" max="4467" width="13.109375" style="13" customWidth="1"/>
    <col min="4468" max="4468" width="16.44140625" style="13" customWidth="1"/>
    <col min="4469" max="4469" width="18.5546875" style="13" customWidth="1"/>
    <col min="4470" max="4470" width="8.109375" style="13" bestFit="1" customWidth="1"/>
    <col min="4471" max="4713" width="58.33203125" style="13"/>
    <col min="4714" max="4714" width="9" style="13" customWidth="1"/>
    <col min="4715" max="4715" width="60.33203125" style="13" customWidth="1"/>
    <col min="4716" max="4716" width="15.6640625" style="13" bestFit="1" customWidth="1"/>
    <col min="4717" max="4717" width="14.109375" style="13" bestFit="1" customWidth="1"/>
    <col min="4718" max="4718" width="14.109375" style="13" customWidth="1"/>
    <col min="4719" max="4719" width="14.109375" style="13" bestFit="1" customWidth="1"/>
    <col min="4720" max="4721" width="13.109375" style="13" bestFit="1" customWidth="1"/>
    <col min="4722" max="4722" width="14" style="13" customWidth="1"/>
    <col min="4723" max="4723" width="13.109375" style="13" customWidth="1"/>
    <col min="4724" max="4724" width="16.44140625" style="13" customWidth="1"/>
    <col min="4725" max="4725" width="18.5546875" style="13" customWidth="1"/>
    <col min="4726" max="4726" width="8.109375" style="13" bestFit="1" customWidth="1"/>
    <col min="4727" max="4969" width="58.33203125" style="13"/>
    <col min="4970" max="4970" width="9" style="13" customWidth="1"/>
    <col min="4971" max="4971" width="60.33203125" style="13" customWidth="1"/>
    <col min="4972" max="4972" width="15.6640625" style="13" bestFit="1" customWidth="1"/>
    <col min="4973" max="4973" width="14.109375" style="13" bestFit="1" customWidth="1"/>
    <col min="4974" max="4974" width="14.109375" style="13" customWidth="1"/>
    <col min="4975" max="4975" width="14.109375" style="13" bestFit="1" customWidth="1"/>
    <col min="4976" max="4977" width="13.109375" style="13" bestFit="1" customWidth="1"/>
    <col min="4978" max="4978" width="14" style="13" customWidth="1"/>
    <col min="4979" max="4979" width="13.109375" style="13" customWidth="1"/>
    <col min="4980" max="4980" width="16.44140625" style="13" customWidth="1"/>
    <col min="4981" max="4981" width="18.5546875" style="13" customWidth="1"/>
    <col min="4982" max="4982" width="8.109375" style="13" bestFit="1" customWidth="1"/>
    <col min="4983" max="5225" width="58.33203125" style="13"/>
    <col min="5226" max="5226" width="9" style="13" customWidth="1"/>
    <col min="5227" max="5227" width="60.33203125" style="13" customWidth="1"/>
    <col min="5228" max="5228" width="15.6640625" style="13" bestFit="1" customWidth="1"/>
    <col min="5229" max="5229" width="14.109375" style="13" bestFit="1" customWidth="1"/>
    <col min="5230" max="5230" width="14.109375" style="13" customWidth="1"/>
    <col min="5231" max="5231" width="14.109375" style="13" bestFit="1" customWidth="1"/>
    <col min="5232" max="5233" width="13.109375" style="13" bestFit="1" customWidth="1"/>
    <col min="5234" max="5234" width="14" style="13" customWidth="1"/>
    <col min="5235" max="5235" width="13.109375" style="13" customWidth="1"/>
    <col min="5236" max="5236" width="16.44140625" style="13" customWidth="1"/>
    <col min="5237" max="5237" width="18.5546875" style="13" customWidth="1"/>
    <col min="5238" max="5238" width="8.109375" style="13" bestFit="1" customWidth="1"/>
    <col min="5239" max="5481" width="58.33203125" style="13"/>
    <col min="5482" max="5482" width="9" style="13" customWidth="1"/>
    <col min="5483" max="5483" width="60.33203125" style="13" customWidth="1"/>
    <col min="5484" max="5484" width="15.6640625" style="13" bestFit="1" customWidth="1"/>
    <col min="5485" max="5485" width="14.109375" style="13" bestFit="1" customWidth="1"/>
    <col min="5486" max="5486" width="14.109375" style="13" customWidth="1"/>
    <col min="5487" max="5487" width="14.109375" style="13" bestFit="1" customWidth="1"/>
    <col min="5488" max="5489" width="13.109375" style="13" bestFit="1" customWidth="1"/>
    <col min="5490" max="5490" width="14" style="13" customWidth="1"/>
    <col min="5491" max="5491" width="13.109375" style="13" customWidth="1"/>
    <col min="5492" max="5492" width="16.44140625" style="13" customWidth="1"/>
    <col min="5493" max="5493" width="18.5546875" style="13" customWidth="1"/>
    <col min="5494" max="5494" width="8.109375" style="13" bestFit="1" customWidth="1"/>
    <col min="5495" max="5737" width="58.33203125" style="13"/>
    <col min="5738" max="5738" width="9" style="13" customWidth="1"/>
    <col min="5739" max="5739" width="60.33203125" style="13" customWidth="1"/>
    <col min="5740" max="5740" width="15.6640625" style="13" bestFit="1" customWidth="1"/>
    <col min="5741" max="5741" width="14.109375" style="13" bestFit="1" customWidth="1"/>
    <col min="5742" max="5742" width="14.109375" style="13" customWidth="1"/>
    <col min="5743" max="5743" width="14.109375" style="13" bestFit="1" customWidth="1"/>
    <col min="5744" max="5745" width="13.109375" style="13" bestFit="1" customWidth="1"/>
    <col min="5746" max="5746" width="14" style="13" customWidth="1"/>
    <col min="5747" max="5747" width="13.109375" style="13" customWidth="1"/>
    <col min="5748" max="5748" width="16.44140625" style="13" customWidth="1"/>
    <col min="5749" max="5749" width="18.5546875" style="13" customWidth="1"/>
    <col min="5750" max="5750" width="8.109375" style="13" bestFit="1" customWidth="1"/>
    <col min="5751" max="5993" width="58.33203125" style="13"/>
    <col min="5994" max="5994" width="9" style="13" customWidth="1"/>
    <col min="5995" max="5995" width="60.33203125" style="13" customWidth="1"/>
    <col min="5996" max="5996" width="15.6640625" style="13" bestFit="1" customWidth="1"/>
    <col min="5997" max="5997" width="14.109375" style="13" bestFit="1" customWidth="1"/>
    <col min="5998" max="5998" width="14.109375" style="13" customWidth="1"/>
    <col min="5999" max="5999" width="14.109375" style="13" bestFit="1" customWidth="1"/>
    <col min="6000" max="6001" width="13.109375" style="13" bestFit="1" customWidth="1"/>
    <col min="6002" max="6002" width="14" style="13" customWidth="1"/>
    <col min="6003" max="6003" width="13.109375" style="13" customWidth="1"/>
    <col min="6004" max="6004" width="16.44140625" style="13" customWidth="1"/>
    <col min="6005" max="6005" width="18.5546875" style="13" customWidth="1"/>
    <col min="6006" max="6006" width="8.109375" style="13" bestFit="1" customWidth="1"/>
    <col min="6007" max="6249" width="58.33203125" style="13"/>
    <col min="6250" max="6250" width="9" style="13" customWidth="1"/>
    <col min="6251" max="6251" width="60.33203125" style="13" customWidth="1"/>
    <col min="6252" max="6252" width="15.6640625" style="13" bestFit="1" customWidth="1"/>
    <col min="6253" max="6253" width="14.109375" style="13" bestFit="1" customWidth="1"/>
    <col min="6254" max="6254" width="14.109375" style="13" customWidth="1"/>
    <col min="6255" max="6255" width="14.109375" style="13" bestFit="1" customWidth="1"/>
    <col min="6256" max="6257" width="13.109375" style="13" bestFit="1" customWidth="1"/>
    <col min="6258" max="6258" width="14" style="13" customWidth="1"/>
    <col min="6259" max="6259" width="13.109375" style="13" customWidth="1"/>
    <col min="6260" max="6260" width="16.44140625" style="13" customWidth="1"/>
    <col min="6261" max="6261" width="18.5546875" style="13" customWidth="1"/>
    <col min="6262" max="6262" width="8.109375" style="13" bestFit="1" customWidth="1"/>
    <col min="6263" max="6505" width="58.33203125" style="13"/>
    <col min="6506" max="6506" width="9" style="13" customWidth="1"/>
    <col min="6507" max="6507" width="60.33203125" style="13" customWidth="1"/>
    <col min="6508" max="6508" width="15.6640625" style="13" bestFit="1" customWidth="1"/>
    <col min="6509" max="6509" width="14.109375" style="13" bestFit="1" customWidth="1"/>
    <col min="6510" max="6510" width="14.109375" style="13" customWidth="1"/>
    <col min="6511" max="6511" width="14.109375" style="13" bestFit="1" customWidth="1"/>
    <col min="6512" max="6513" width="13.109375" style="13" bestFit="1" customWidth="1"/>
    <col min="6514" max="6514" width="14" style="13" customWidth="1"/>
    <col min="6515" max="6515" width="13.109375" style="13" customWidth="1"/>
    <col min="6516" max="6516" width="16.44140625" style="13" customWidth="1"/>
    <col min="6517" max="6517" width="18.5546875" style="13" customWidth="1"/>
    <col min="6518" max="6518" width="8.109375" style="13" bestFit="1" customWidth="1"/>
    <col min="6519" max="6761" width="58.33203125" style="13"/>
    <col min="6762" max="6762" width="9" style="13" customWidth="1"/>
    <col min="6763" max="6763" width="60.33203125" style="13" customWidth="1"/>
    <col min="6764" max="6764" width="15.6640625" style="13" bestFit="1" customWidth="1"/>
    <col min="6765" max="6765" width="14.109375" style="13" bestFit="1" customWidth="1"/>
    <col min="6766" max="6766" width="14.109375" style="13" customWidth="1"/>
    <col min="6767" max="6767" width="14.109375" style="13" bestFit="1" customWidth="1"/>
    <col min="6768" max="6769" width="13.109375" style="13" bestFit="1" customWidth="1"/>
    <col min="6770" max="6770" width="14" style="13" customWidth="1"/>
    <col min="6771" max="6771" width="13.109375" style="13" customWidth="1"/>
    <col min="6772" max="6772" width="16.44140625" style="13" customWidth="1"/>
    <col min="6773" max="6773" width="18.5546875" style="13" customWidth="1"/>
    <col min="6774" max="6774" width="8.109375" style="13" bestFit="1" customWidth="1"/>
    <col min="6775" max="7017" width="58.33203125" style="13"/>
    <col min="7018" max="7018" width="9" style="13" customWidth="1"/>
    <col min="7019" max="7019" width="60.33203125" style="13" customWidth="1"/>
    <col min="7020" max="7020" width="15.6640625" style="13" bestFit="1" customWidth="1"/>
    <col min="7021" max="7021" width="14.109375" style="13" bestFit="1" customWidth="1"/>
    <col min="7022" max="7022" width="14.109375" style="13" customWidth="1"/>
    <col min="7023" max="7023" width="14.109375" style="13" bestFit="1" customWidth="1"/>
    <col min="7024" max="7025" width="13.109375" style="13" bestFit="1" customWidth="1"/>
    <col min="7026" max="7026" width="14" style="13" customWidth="1"/>
    <col min="7027" max="7027" width="13.109375" style="13" customWidth="1"/>
    <col min="7028" max="7028" width="16.44140625" style="13" customWidth="1"/>
    <col min="7029" max="7029" width="18.5546875" style="13" customWidth="1"/>
    <col min="7030" max="7030" width="8.109375" style="13" bestFit="1" customWidth="1"/>
    <col min="7031" max="7273" width="58.33203125" style="13"/>
    <col min="7274" max="7274" width="9" style="13" customWidth="1"/>
    <col min="7275" max="7275" width="60.33203125" style="13" customWidth="1"/>
    <col min="7276" max="7276" width="15.6640625" style="13" bestFit="1" customWidth="1"/>
    <col min="7277" max="7277" width="14.109375" style="13" bestFit="1" customWidth="1"/>
    <col min="7278" max="7278" width="14.109375" style="13" customWidth="1"/>
    <col min="7279" max="7279" width="14.109375" style="13" bestFit="1" customWidth="1"/>
    <col min="7280" max="7281" width="13.109375" style="13" bestFit="1" customWidth="1"/>
    <col min="7282" max="7282" width="14" style="13" customWidth="1"/>
    <col min="7283" max="7283" width="13.109375" style="13" customWidth="1"/>
    <col min="7284" max="7284" width="16.44140625" style="13" customWidth="1"/>
    <col min="7285" max="7285" width="18.5546875" style="13" customWidth="1"/>
    <col min="7286" max="7286" width="8.109375" style="13" bestFit="1" customWidth="1"/>
    <col min="7287" max="7529" width="58.33203125" style="13"/>
    <col min="7530" max="7530" width="9" style="13" customWidth="1"/>
    <col min="7531" max="7531" width="60.33203125" style="13" customWidth="1"/>
    <col min="7532" max="7532" width="15.6640625" style="13" bestFit="1" customWidth="1"/>
    <col min="7533" max="7533" width="14.109375" style="13" bestFit="1" customWidth="1"/>
    <col min="7534" max="7534" width="14.109375" style="13" customWidth="1"/>
    <col min="7535" max="7535" width="14.109375" style="13" bestFit="1" customWidth="1"/>
    <col min="7536" max="7537" width="13.109375" style="13" bestFit="1" customWidth="1"/>
    <col min="7538" max="7538" width="14" style="13" customWidth="1"/>
    <col min="7539" max="7539" width="13.109375" style="13" customWidth="1"/>
    <col min="7540" max="7540" width="16.44140625" style="13" customWidth="1"/>
    <col min="7541" max="7541" width="18.5546875" style="13" customWidth="1"/>
    <col min="7542" max="7542" width="8.109375" style="13" bestFit="1" customWidth="1"/>
    <col min="7543" max="7785" width="58.33203125" style="13"/>
    <col min="7786" max="7786" width="9" style="13" customWidth="1"/>
    <col min="7787" max="7787" width="60.33203125" style="13" customWidth="1"/>
    <col min="7788" max="7788" width="15.6640625" style="13" bestFit="1" customWidth="1"/>
    <col min="7789" max="7789" width="14.109375" style="13" bestFit="1" customWidth="1"/>
    <col min="7790" max="7790" width="14.109375" style="13" customWidth="1"/>
    <col min="7791" max="7791" width="14.109375" style="13" bestFit="1" customWidth="1"/>
    <col min="7792" max="7793" width="13.109375" style="13" bestFit="1" customWidth="1"/>
    <col min="7794" max="7794" width="14" style="13" customWidth="1"/>
    <col min="7795" max="7795" width="13.109375" style="13" customWidth="1"/>
    <col min="7796" max="7796" width="16.44140625" style="13" customWidth="1"/>
    <col min="7797" max="7797" width="18.5546875" style="13" customWidth="1"/>
    <col min="7798" max="7798" width="8.109375" style="13" bestFit="1" customWidth="1"/>
    <col min="7799" max="8041" width="58.33203125" style="13"/>
    <col min="8042" max="8042" width="9" style="13" customWidth="1"/>
    <col min="8043" max="8043" width="60.33203125" style="13" customWidth="1"/>
    <col min="8044" max="8044" width="15.6640625" style="13" bestFit="1" customWidth="1"/>
    <col min="8045" max="8045" width="14.109375" style="13" bestFit="1" customWidth="1"/>
    <col min="8046" max="8046" width="14.109375" style="13" customWidth="1"/>
    <col min="8047" max="8047" width="14.109375" style="13" bestFit="1" customWidth="1"/>
    <col min="8048" max="8049" width="13.109375" style="13" bestFit="1" customWidth="1"/>
    <col min="8050" max="8050" width="14" style="13" customWidth="1"/>
    <col min="8051" max="8051" width="13.109375" style="13" customWidth="1"/>
    <col min="8052" max="8052" width="16.44140625" style="13" customWidth="1"/>
    <col min="8053" max="8053" width="18.5546875" style="13" customWidth="1"/>
    <col min="8054" max="8054" width="8.109375" style="13" bestFit="1" customWidth="1"/>
    <col min="8055" max="8297" width="58.33203125" style="13"/>
    <col min="8298" max="8298" width="9" style="13" customWidth="1"/>
    <col min="8299" max="8299" width="60.33203125" style="13" customWidth="1"/>
    <col min="8300" max="8300" width="15.6640625" style="13" bestFit="1" customWidth="1"/>
    <col min="8301" max="8301" width="14.109375" style="13" bestFit="1" customWidth="1"/>
    <col min="8302" max="8302" width="14.109375" style="13" customWidth="1"/>
    <col min="8303" max="8303" width="14.109375" style="13" bestFit="1" customWidth="1"/>
    <col min="8304" max="8305" width="13.109375" style="13" bestFit="1" customWidth="1"/>
    <col min="8306" max="8306" width="14" style="13" customWidth="1"/>
    <col min="8307" max="8307" width="13.109375" style="13" customWidth="1"/>
    <col min="8308" max="8308" width="16.44140625" style="13" customWidth="1"/>
    <col min="8309" max="8309" width="18.5546875" style="13" customWidth="1"/>
    <col min="8310" max="8310" width="8.109375" style="13" bestFit="1" customWidth="1"/>
    <col min="8311" max="8553" width="58.33203125" style="13"/>
    <col min="8554" max="8554" width="9" style="13" customWidth="1"/>
    <col min="8555" max="8555" width="60.33203125" style="13" customWidth="1"/>
    <col min="8556" max="8556" width="15.6640625" style="13" bestFit="1" customWidth="1"/>
    <col min="8557" max="8557" width="14.109375" style="13" bestFit="1" customWidth="1"/>
    <col min="8558" max="8558" width="14.109375" style="13" customWidth="1"/>
    <col min="8559" max="8559" width="14.109375" style="13" bestFit="1" customWidth="1"/>
    <col min="8560" max="8561" width="13.109375" style="13" bestFit="1" customWidth="1"/>
    <col min="8562" max="8562" width="14" style="13" customWidth="1"/>
    <col min="8563" max="8563" width="13.109375" style="13" customWidth="1"/>
    <col min="8564" max="8564" width="16.44140625" style="13" customWidth="1"/>
    <col min="8565" max="8565" width="18.5546875" style="13" customWidth="1"/>
    <col min="8566" max="8566" width="8.109375" style="13" bestFit="1" customWidth="1"/>
    <col min="8567" max="8809" width="58.33203125" style="13"/>
    <col min="8810" max="8810" width="9" style="13" customWidth="1"/>
    <col min="8811" max="8811" width="60.33203125" style="13" customWidth="1"/>
    <col min="8812" max="8812" width="15.6640625" style="13" bestFit="1" customWidth="1"/>
    <col min="8813" max="8813" width="14.109375" style="13" bestFit="1" customWidth="1"/>
    <col min="8814" max="8814" width="14.109375" style="13" customWidth="1"/>
    <col min="8815" max="8815" width="14.109375" style="13" bestFit="1" customWidth="1"/>
    <col min="8816" max="8817" width="13.109375" style="13" bestFit="1" customWidth="1"/>
    <col min="8818" max="8818" width="14" style="13" customWidth="1"/>
    <col min="8819" max="8819" width="13.109375" style="13" customWidth="1"/>
    <col min="8820" max="8820" width="16.44140625" style="13" customWidth="1"/>
    <col min="8821" max="8821" width="18.5546875" style="13" customWidth="1"/>
    <col min="8822" max="8822" width="8.109375" style="13" bestFit="1" customWidth="1"/>
    <col min="8823" max="9065" width="58.33203125" style="13"/>
    <col min="9066" max="9066" width="9" style="13" customWidth="1"/>
    <col min="9067" max="9067" width="60.33203125" style="13" customWidth="1"/>
    <col min="9068" max="9068" width="15.6640625" style="13" bestFit="1" customWidth="1"/>
    <col min="9069" max="9069" width="14.109375" style="13" bestFit="1" customWidth="1"/>
    <col min="9070" max="9070" width="14.109375" style="13" customWidth="1"/>
    <col min="9071" max="9071" width="14.109375" style="13" bestFit="1" customWidth="1"/>
    <col min="9072" max="9073" width="13.109375" style="13" bestFit="1" customWidth="1"/>
    <col min="9074" max="9074" width="14" style="13" customWidth="1"/>
    <col min="9075" max="9075" width="13.109375" style="13" customWidth="1"/>
    <col min="9076" max="9076" width="16.44140625" style="13" customWidth="1"/>
    <col min="9077" max="9077" width="18.5546875" style="13" customWidth="1"/>
    <col min="9078" max="9078" width="8.109375" style="13" bestFit="1" customWidth="1"/>
    <col min="9079" max="9321" width="58.33203125" style="13"/>
    <col min="9322" max="9322" width="9" style="13" customWidth="1"/>
    <col min="9323" max="9323" width="60.33203125" style="13" customWidth="1"/>
    <col min="9324" max="9324" width="15.6640625" style="13" bestFit="1" customWidth="1"/>
    <col min="9325" max="9325" width="14.109375" style="13" bestFit="1" customWidth="1"/>
    <col min="9326" max="9326" width="14.109375" style="13" customWidth="1"/>
    <col min="9327" max="9327" width="14.109375" style="13" bestFit="1" customWidth="1"/>
    <col min="9328" max="9329" width="13.109375" style="13" bestFit="1" customWidth="1"/>
    <col min="9330" max="9330" width="14" style="13" customWidth="1"/>
    <col min="9331" max="9331" width="13.109375" style="13" customWidth="1"/>
    <col min="9332" max="9332" width="16.44140625" style="13" customWidth="1"/>
    <col min="9333" max="9333" width="18.5546875" style="13" customWidth="1"/>
    <col min="9334" max="9334" width="8.109375" style="13" bestFit="1" customWidth="1"/>
    <col min="9335" max="9577" width="58.33203125" style="13"/>
    <col min="9578" max="9578" width="9" style="13" customWidth="1"/>
    <col min="9579" max="9579" width="60.33203125" style="13" customWidth="1"/>
    <col min="9580" max="9580" width="15.6640625" style="13" bestFit="1" customWidth="1"/>
    <col min="9581" max="9581" width="14.109375" style="13" bestFit="1" customWidth="1"/>
    <col min="9582" max="9582" width="14.109375" style="13" customWidth="1"/>
    <col min="9583" max="9583" width="14.109375" style="13" bestFit="1" customWidth="1"/>
    <col min="9584" max="9585" width="13.109375" style="13" bestFit="1" customWidth="1"/>
    <col min="9586" max="9586" width="14" style="13" customWidth="1"/>
    <col min="9587" max="9587" width="13.109375" style="13" customWidth="1"/>
    <col min="9588" max="9588" width="16.44140625" style="13" customWidth="1"/>
    <col min="9589" max="9589" width="18.5546875" style="13" customWidth="1"/>
    <col min="9590" max="9590" width="8.109375" style="13" bestFit="1" customWidth="1"/>
    <col min="9591" max="9833" width="58.33203125" style="13"/>
    <col min="9834" max="9834" width="9" style="13" customWidth="1"/>
    <col min="9835" max="9835" width="60.33203125" style="13" customWidth="1"/>
    <col min="9836" max="9836" width="15.6640625" style="13" bestFit="1" customWidth="1"/>
    <col min="9837" max="9837" width="14.109375" style="13" bestFit="1" customWidth="1"/>
    <col min="9838" max="9838" width="14.109375" style="13" customWidth="1"/>
    <col min="9839" max="9839" width="14.109375" style="13" bestFit="1" customWidth="1"/>
    <col min="9840" max="9841" width="13.109375" style="13" bestFit="1" customWidth="1"/>
    <col min="9842" max="9842" width="14" style="13" customWidth="1"/>
    <col min="9843" max="9843" width="13.109375" style="13" customWidth="1"/>
    <col min="9844" max="9844" width="16.44140625" style="13" customWidth="1"/>
    <col min="9845" max="9845" width="18.5546875" style="13" customWidth="1"/>
    <col min="9846" max="9846" width="8.109375" style="13" bestFit="1" customWidth="1"/>
    <col min="9847" max="10089" width="58.33203125" style="13"/>
    <col min="10090" max="10090" width="9" style="13" customWidth="1"/>
    <col min="10091" max="10091" width="60.33203125" style="13" customWidth="1"/>
    <col min="10092" max="10092" width="15.6640625" style="13" bestFit="1" customWidth="1"/>
    <col min="10093" max="10093" width="14.109375" style="13" bestFit="1" customWidth="1"/>
    <col min="10094" max="10094" width="14.109375" style="13" customWidth="1"/>
    <col min="10095" max="10095" width="14.109375" style="13" bestFit="1" customWidth="1"/>
    <col min="10096" max="10097" width="13.109375" style="13" bestFit="1" customWidth="1"/>
    <col min="10098" max="10098" width="14" style="13" customWidth="1"/>
    <col min="10099" max="10099" width="13.109375" style="13" customWidth="1"/>
    <col min="10100" max="10100" width="16.44140625" style="13" customWidth="1"/>
    <col min="10101" max="10101" width="18.5546875" style="13" customWidth="1"/>
    <col min="10102" max="10102" width="8.109375" style="13" bestFit="1" customWidth="1"/>
    <col min="10103" max="10345" width="58.33203125" style="13"/>
    <col min="10346" max="10346" width="9" style="13" customWidth="1"/>
    <col min="10347" max="10347" width="60.33203125" style="13" customWidth="1"/>
    <col min="10348" max="10348" width="15.6640625" style="13" bestFit="1" customWidth="1"/>
    <col min="10349" max="10349" width="14.109375" style="13" bestFit="1" customWidth="1"/>
    <col min="10350" max="10350" width="14.109375" style="13" customWidth="1"/>
    <col min="10351" max="10351" width="14.109375" style="13" bestFit="1" customWidth="1"/>
    <col min="10352" max="10353" width="13.109375" style="13" bestFit="1" customWidth="1"/>
    <col min="10354" max="10354" width="14" style="13" customWidth="1"/>
    <col min="10355" max="10355" width="13.109375" style="13" customWidth="1"/>
    <col min="10356" max="10356" width="16.44140625" style="13" customWidth="1"/>
    <col min="10357" max="10357" width="18.5546875" style="13" customWidth="1"/>
    <col min="10358" max="10358" width="8.109375" style="13" bestFit="1" customWidth="1"/>
    <col min="10359" max="10601" width="58.33203125" style="13"/>
    <col min="10602" max="10602" width="9" style="13" customWidth="1"/>
    <col min="10603" max="10603" width="60.33203125" style="13" customWidth="1"/>
    <col min="10604" max="10604" width="15.6640625" style="13" bestFit="1" customWidth="1"/>
    <col min="10605" max="10605" width="14.109375" style="13" bestFit="1" customWidth="1"/>
    <col min="10606" max="10606" width="14.109375" style="13" customWidth="1"/>
    <col min="10607" max="10607" width="14.109375" style="13" bestFit="1" customWidth="1"/>
    <col min="10608" max="10609" width="13.109375" style="13" bestFit="1" customWidth="1"/>
    <col min="10610" max="10610" width="14" style="13" customWidth="1"/>
    <col min="10611" max="10611" width="13.109375" style="13" customWidth="1"/>
    <col min="10612" max="10612" width="16.44140625" style="13" customWidth="1"/>
    <col min="10613" max="10613" width="18.5546875" style="13" customWidth="1"/>
    <col min="10614" max="10614" width="8.109375" style="13" bestFit="1" customWidth="1"/>
    <col min="10615" max="10857" width="58.33203125" style="13"/>
    <col min="10858" max="10858" width="9" style="13" customWidth="1"/>
    <col min="10859" max="10859" width="60.33203125" style="13" customWidth="1"/>
    <col min="10860" max="10860" width="15.6640625" style="13" bestFit="1" customWidth="1"/>
    <col min="10861" max="10861" width="14.109375" style="13" bestFit="1" customWidth="1"/>
    <col min="10862" max="10862" width="14.109375" style="13" customWidth="1"/>
    <col min="10863" max="10863" width="14.109375" style="13" bestFit="1" customWidth="1"/>
    <col min="10864" max="10865" width="13.109375" style="13" bestFit="1" customWidth="1"/>
    <col min="10866" max="10866" width="14" style="13" customWidth="1"/>
    <col min="10867" max="10867" width="13.109375" style="13" customWidth="1"/>
    <col min="10868" max="10868" width="16.44140625" style="13" customWidth="1"/>
    <col min="10869" max="10869" width="18.5546875" style="13" customWidth="1"/>
    <col min="10870" max="10870" width="8.109375" style="13" bestFit="1" customWidth="1"/>
    <col min="10871" max="11113" width="58.33203125" style="13"/>
    <col min="11114" max="11114" width="9" style="13" customWidth="1"/>
    <col min="11115" max="11115" width="60.33203125" style="13" customWidth="1"/>
    <col min="11116" max="11116" width="15.6640625" style="13" bestFit="1" customWidth="1"/>
    <col min="11117" max="11117" width="14.109375" style="13" bestFit="1" customWidth="1"/>
    <col min="11118" max="11118" width="14.109375" style="13" customWidth="1"/>
    <col min="11119" max="11119" width="14.109375" style="13" bestFit="1" customWidth="1"/>
    <col min="11120" max="11121" width="13.109375" style="13" bestFit="1" customWidth="1"/>
    <col min="11122" max="11122" width="14" style="13" customWidth="1"/>
    <col min="11123" max="11123" width="13.109375" style="13" customWidth="1"/>
    <col min="11124" max="11124" width="16.44140625" style="13" customWidth="1"/>
    <col min="11125" max="11125" width="18.5546875" style="13" customWidth="1"/>
    <col min="11126" max="11126" width="8.109375" style="13" bestFit="1" customWidth="1"/>
    <col min="11127" max="11369" width="58.33203125" style="13"/>
    <col min="11370" max="11370" width="9" style="13" customWidth="1"/>
    <col min="11371" max="11371" width="60.33203125" style="13" customWidth="1"/>
    <col min="11372" max="11372" width="15.6640625" style="13" bestFit="1" customWidth="1"/>
    <col min="11373" max="11373" width="14.109375" style="13" bestFit="1" customWidth="1"/>
    <col min="11374" max="11374" width="14.109375" style="13" customWidth="1"/>
    <col min="11375" max="11375" width="14.109375" style="13" bestFit="1" customWidth="1"/>
    <col min="11376" max="11377" width="13.109375" style="13" bestFit="1" customWidth="1"/>
    <col min="11378" max="11378" width="14" style="13" customWidth="1"/>
    <col min="11379" max="11379" width="13.109375" style="13" customWidth="1"/>
    <col min="11380" max="11380" width="16.44140625" style="13" customWidth="1"/>
    <col min="11381" max="11381" width="18.5546875" style="13" customWidth="1"/>
    <col min="11382" max="11382" width="8.109375" style="13" bestFit="1" customWidth="1"/>
    <col min="11383" max="11625" width="58.33203125" style="13"/>
    <col min="11626" max="11626" width="9" style="13" customWidth="1"/>
    <col min="11627" max="11627" width="60.33203125" style="13" customWidth="1"/>
    <col min="11628" max="11628" width="15.6640625" style="13" bestFit="1" customWidth="1"/>
    <col min="11629" max="11629" width="14.109375" style="13" bestFit="1" customWidth="1"/>
    <col min="11630" max="11630" width="14.109375" style="13" customWidth="1"/>
    <col min="11631" max="11631" width="14.109375" style="13" bestFit="1" customWidth="1"/>
    <col min="11632" max="11633" width="13.109375" style="13" bestFit="1" customWidth="1"/>
    <col min="11634" max="11634" width="14" style="13" customWidth="1"/>
    <col min="11635" max="11635" width="13.109375" style="13" customWidth="1"/>
    <col min="11636" max="11636" width="16.44140625" style="13" customWidth="1"/>
    <col min="11637" max="11637" width="18.5546875" style="13" customWidth="1"/>
    <col min="11638" max="11638" width="8.109375" style="13" bestFit="1" customWidth="1"/>
    <col min="11639" max="11881" width="58.33203125" style="13"/>
    <col min="11882" max="11882" width="9" style="13" customWidth="1"/>
    <col min="11883" max="11883" width="60.33203125" style="13" customWidth="1"/>
    <col min="11884" max="11884" width="15.6640625" style="13" bestFit="1" customWidth="1"/>
    <col min="11885" max="11885" width="14.109375" style="13" bestFit="1" customWidth="1"/>
    <col min="11886" max="11886" width="14.109375" style="13" customWidth="1"/>
    <col min="11887" max="11887" width="14.109375" style="13" bestFit="1" customWidth="1"/>
    <col min="11888" max="11889" width="13.109375" style="13" bestFit="1" customWidth="1"/>
    <col min="11890" max="11890" width="14" style="13" customWidth="1"/>
    <col min="11891" max="11891" width="13.109375" style="13" customWidth="1"/>
    <col min="11892" max="11892" width="16.44140625" style="13" customWidth="1"/>
    <col min="11893" max="11893" width="18.5546875" style="13" customWidth="1"/>
    <col min="11894" max="11894" width="8.109375" style="13" bestFit="1" customWidth="1"/>
    <col min="11895" max="12137" width="58.33203125" style="13"/>
    <col min="12138" max="12138" width="9" style="13" customWidth="1"/>
    <col min="12139" max="12139" width="60.33203125" style="13" customWidth="1"/>
    <col min="12140" max="12140" width="15.6640625" style="13" bestFit="1" customWidth="1"/>
    <col min="12141" max="12141" width="14.109375" style="13" bestFit="1" customWidth="1"/>
    <col min="12142" max="12142" width="14.109375" style="13" customWidth="1"/>
    <col min="12143" max="12143" width="14.109375" style="13" bestFit="1" customWidth="1"/>
    <col min="12144" max="12145" width="13.109375" style="13" bestFit="1" customWidth="1"/>
    <col min="12146" max="12146" width="14" style="13" customWidth="1"/>
    <col min="12147" max="12147" width="13.109375" style="13" customWidth="1"/>
    <col min="12148" max="12148" width="16.44140625" style="13" customWidth="1"/>
    <col min="12149" max="12149" width="18.5546875" style="13" customWidth="1"/>
    <col min="12150" max="12150" width="8.109375" style="13" bestFit="1" customWidth="1"/>
    <col min="12151" max="12393" width="58.33203125" style="13"/>
    <col min="12394" max="12394" width="9" style="13" customWidth="1"/>
    <col min="12395" max="12395" width="60.33203125" style="13" customWidth="1"/>
    <col min="12396" max="12396" width="15.6640625" style="13" bestFit="1" customWidth="1"/>
    <col min="12397" max="12397" width="14.109375" style="13" bestFit="1" customWidth="1"/>
    <col min="12398" max="12398" width="14.109375" style="13" customWidth="1"/>
    <col min="12399" max="12399" width="14.109375" style="13" bestFit="1" customWidth="1"/>
    <col min="12400" max="12401" width="13.109375" style="13" bestFit="1" customWidth="1"/>
    <col min="12402" max="12402" width="14" style="13" customWidth="1"/>
    <col min="12403" max="12403" width="13.109375" style="13" customWidth="1"/>
    <col min="12404" max="12404" width="16.44140625" style="13" customWidth="1"/>
    <col min="12405" max="12405" width="18.5546875" style="13" customWidth="1"/>
    <col min="12406" max="12406" width="8.109375" style="13" bestFit="1" customWidth="1"/>
    <col min="12407" max="12649" width="58.33203125" style="13"/>
    <col min="12650" max="12650" width="9" style="13" customWidth="1"/>
    <col min="12651" max="12651" width="60.33203125" style="13" customWidth="1"/>
    <col min="12652" max="12652" width="15.6640625" style="13" bestFit="1" customWidth="1"/>
    <col min="12653" max="12653" width="14.109375" style="13" bestFit="1" customWidth="1"/>
    <col min="12654" max="12654" width="14.109375" style="13" customWidth="1"/>
    <col min="12655" max="12655" width="14.109375" style="13" bestFit="1" customWidth="1"/>
    <col min="12656" max="12657" width="13.109375" style="13" bestFit="1" customWidth="1"/>
    <col min="12658" max="12658" width="14" style="13" customWidth="1"/>
    <col min="12659" max="12659" width="13.109375" style="13" customWidth="1"/>
    <col min="12660" max="12660" width="16.44140625" style="13" customWidth="1"/>
    <col min="12661" max="12661" width="18.5546875" style="13" customWidth="1"/>
    <col min="12662" max="12662" width="8.109375" style="13" bestFit="1" customWidth="1"/>
    <col min="12663" max="12905" width="58.33203125" style="13"/>
    <col min="12906" max="12906" width="9" style="13" customWidth="1"/>
    <col min="12907" max="12907" width="60.33203125" style="13" customWidth="1"/>
    <col min="12908" max="12908" width="15.6640625" style="13" bestFit="1" customWidth="1"/>
    <col min="12909" max="12909" width="14.109375" style="13" bestFit="1" customWidth="1"/>
    <col min="12910" max="12910" width="14.109375" style="13" customWidth="1"/>
    <col min="12911" max="12911" width="14.109375" style="13" bestFit="1" customWidth="1"/>
    <col min="12912" max="12913" width="13.109375" style="13" bestFit="1" customWidth="1"/>
    <col min="12914" max="12914" width="14" style="13" customWidth="1"/>
    <col min="12915" max="12915" width="13.109375" style="13" customWidth="1"/>
    <col min="12916" max="12916" width="16.44140625" style="13" customWidth="1"/>
    <col min="12917" max="12917" width="18.5546875" style="13" customWidth="1"/>
    <col min="12918" max="12918" width="8.109375" style="13" bestFit="1" customWidth="1"/>
    <col min="12919" max="13161" width="58.33203125" style="13"/>
    <col min="13162" max="13162" width="9" style="13" customWidth="1"/>
    <col min="13163" max="13163" width="60.33203125" style="13" customWidth="1"/>
    <col min="13164" max="13164" width="15.6640625" style="13" bestFit="1" customWidth="1"/>
    <col min="13165" max="13165" width="14.109375" style="13" bestFit="1" customWidth="1"/>
    <col min="13166" max="13166" width="14.109375" style="13" customWidth="1"/>
    <col min="13167" max="13167" width="14.109375" style="13" bestFit="1" customWidth="1"/>
    <col min="13168" max="13169" width="13.109375" style="13" bestFit="1" customWidth="1"/>
    <col min="13170" max="13170" width="14" style="13" customWidth="1"/>
    <col min="13171" max="13171" width="13.109375" style="13" customWidth="1"/>
    <col min="13172" max="13172" width="16.44140625" style="13" customWidth="1"/>
    <col min="13173" max="13173" width="18.5546875" style="13" customWidth="1"/>
    <col min="13174" max="13174" width="8.109375" style="13" bestFit="1" customWidth="1"/>
    <col min="13175" max="13417" width="58.33203125" style="13"/>
    <col min="13418" max="13418" width="9" style="13" customWidth="1"/>
    <col min="13419" max="13419" width="60.33203125" style="13" customWidth="1"/>
    <col min="13420" max="13420" width="15.6640625" style="13" bestFit="1" customWidth="1"/>
    <col min="13421" max="13421" width="14.109375" style="13" bestFit="1" customWidth="1"/>
    <col min="13422" max="13422" width="14.109375" style="13" customWidth="1"/>
    <col min="13423" max="13423" width="14.109375" style="13" bestFit="1" customWidth="1"/>
    <col min="13424" max="13425" width="13.109375" style="13" bestFit="1" customWidth="1"/>
    <col min="13426" max="13426" width="14" style="13" customWidth="1"/>
    <col min="13427" max="13427" width="13.109375" style="13" customWidth="1"/>
    <col min="13428" max="13428" width="16.44140625" style="13" customWidth="1"/>
    <col min="13429" max="13429" width="18.5546875" style="13" customWidth="1"/>
    <col min="13430" max="13430" width="8.109375" style="13" bestFit="1" customWidth="1"/>
    <col min="13431" max="13673" width="58.33203125" style="13"/>
    <col min="13674" max="13674" width="9" style="13" customWidth="1"/>
    <col min="13675" max="13675" width="60.33203125" style="13" customWidth="1"/>
    <col min="13676" max="13676" width="15.6640625" style="13" bestFit="1" customWidth="1"/>
    <col min="13677" max="13677" width="14.109375" style="13" bestFit="1" customWidth="1"/>
    <col min="13678" max="13678" width="14.109375" style="13" customWidth="1"/>
    <col min="13679" max="13679" width="14.109375" style="13" bestFit="1" customWidth="1"/>
    <col min="13680" max="13681" width="13.109375" style="13" bestFit="1" customWidth="1"/>
    <col min="13682" max="13682" width="14" style="13" customWidth="1"/>
    <col min="13683" max="13683" width="13.109375" style="13" customWidth="1"/>
    <col min="13684" max="13684" width="16.44140625" style="13" customWidth="1"/>
    <col min="13685" max="13685" width="18.5546875" style="13" customWidth="1"/>
    <col min="13686" max="13686" width="8.109375" style="13" bestFit="1" customWidth="1"/>
    <col min="13687" max="13929" width="58.33203125" style="13"/>
    <col min="13930" max="13930" width="9" style="13" customWidth="1"/>
    <col min="13931" max="13931" width="60.33203125" style="13" customWidth="1"/>
    <col min="13932" max="13932" width="15.6640625" style="13" bestFit="1" customWidth="1"/>
    <col min="13933" max="13933" width="14.109375" style="13" bestFit="1" customWidth="1"/>
    <col min="13934" max="13934" width="14.109375" style="13" customWidth="1"/>
    <col min="13935" max="13935" width="14.109375" style="13" bestFit="1" customWidth="1"/>
    <col min="13936" max="13937" width="13.109375" style="13" bestFit="1" customWidth="1"/>
    <col min="13938" max="13938" width="14" style="13" customWidth="1"/>
    <col min="13939" max="13939" width="13.109375" style="13" customWidth="1"/>
    <col min="13940" max="13940" width="16.44140625" style="13" customWidth="1"/>
    <col min="13941" max="13941" width="18.5546875" style="13" customWidth="1"/>
    <col min="13942" max="13942" width="8.109375" style="13" bestFit="1" customWidth="1"/>
    <col min="13943" max="14185" width="58.33203125" style="13"/>
    <col min="14186" max="14186" width="9" style="13" customWidth="1"/>
    <col min="14187" max="14187" width="60.33203125" style="13" customWidth="1"/>
    <col min="14188" max="14188" width="15.6640625" style="13" bestFit="1" customWidth="1"/>
    <col min="14189" max="14189" width="14.109375" style="13" bestFit="1" customWidth="1"/>
    <col min="14190" max="14190" width="14.109375" style="13" customWidth="1"/>
    <col min="14191" max="14191" width="14.109375" style="13" bestFit="1" customWidth="1"/>
    <col min="14192" max="14193" width="13.109375" style="13" bestFit="1" customWidth="1"/>
    <col min="14194" max="14194" width="14" style="13" customWidth="1"/>
    <col min="14195" max="14195" width="13.109375" style="13" customWidth="1"/>
    <col min="14196" max="14196" width="16.44140625" style="13" customWidth="1"/>
    <col min="14197" max="14197" width="18.5546875" style="13" customWidth="1"/>
    <col min="14198" max="14198" width="8.109375" style="13" bestFit="1" customWidth="1"/>
    <col min="14199" max="14441" width="58.33203125" style="13"/>
    <col min="14442" max="14442" width="9" style="13" customWidth="1"/>
    <col min="14443" max="14443" width="60.33203125" style="13" customWidth="1"/>
    <col min="14444" max="14444" width="15.6640625" style="13" bestFit="1" customWidth="1"/>
    <col min="14445" max="14445" width="14.109375" style="13" bestFit="1" customWidth="1"/>
    <col min="14446" max="14446" width="14.109375" style="13" customWidth="1"/>
    <col min="14447" max="14447" width="14.109375" style="13" bestFit="1" customWidth="1"/>
    <col min="14448" max="14449" width="13.109375" style="13" bestFit="1" customWidth="1"/>
    <col min="14450" max="14450" width="14" style="13" customWidth="1"/>
    <col min="14451" max="14451" width="13.109375" style="13" customWidth="1"/>
    <col min="14452" max="14452" width="16.44140625" style="13" customWidth="1"/>
    <col min="14453" max="14453" width="18.5546875" style="13" customWidth="1"/>
    <col min="14454" max="14454" width="8.109375" style="13" bestFit="1" customWidth="1"/>
    <col min="14455" max="14697" width="58.33203125" style="13"/>
    <col min="14698" max="14698" width="9" style="13" customWidth="1"/>
    <col min="14699" max="14699" width="60.33203125" style="13" customWidth="1"/>
    <col min="14700" max="14700" width="15.6640625" style="13" bestFit="1" customWidth="1"/>
    <col min="14701" max="14701" width="14.109375" style="13" bestFit="1" customWidth="1"/>
    <col min="14702" max="14702" width="14.109375" style="13" customWidth="1"/>
    <col min="14703" max="14703" width="14.109375" style="13" bestFit="1" customWidth="1"/>
    <col min="14704" max="14705" width="13.109375" style="13" bestFit="1" customWidth="1"/>
    <col min="14706" max="14706" width="14" style="13" customWidth="1"/>
    <col min="14707" max="14707" width="13.109375" style="13" customWidth="1"/>
    <col min="14708" max="14708" width="16.44140625" style="13" customWidth="1"/>
    <col min="14709" max="14709" width="18.5546875" style="13" customWidth="1"/>
    <col min="14710" max="14710" width="8.109375" style="13" bestFit="1" customWidth="1"/>
    <col min="14711" max="14953" width="58.33203125" style="13"/>
    <col min="14954" max="14954" width="9" style="13" customWidth="1"/>
    <col min="14955" max="14955" width="60.33203125" style="13" customWidth="1"/>
    <col min="14956" max="14956" width="15.6640625" style="13" bestFit="1" customWidth="1"/>
    <col min="14957" max="14957" width="14.109375" style="13" bestFit="1" customWidth="1"/>
    <col min="14958" max="14958" width="14.109375" style="13" customWidth="1"/>
    <col min="14959" max="14959" width="14.109375" style="13" bestFit="1" customWidth="1"/>
    <col min="14960" max="14961" width="13.109375" style="13" bestFit="1" customWidth="1"/>
    <col min="14962" max="14962" width="14" style="13" customWidth="1"/>
    <col min="14963" max="14963" width="13.109375" style="13" customWidth="1"/>
    <col min="14964" max="14964" width="16.44140625" style="13" customWidth="1"/>
    <col min="14965" max="14965" width="18.5546875" style="13" customWidth="1"/>
    <col min="14966" max="14966" width="8.109375" style="13" bestFit="1" customWidth="1"/>
    <col min="14967" max="15209" width="58.33203125" style="13"/>
    <col min="15210" max="15210" width="9" style="13" customWidth="1"/>
    <col min="15211" max="15211" width="60.33203125" style="13" customWidth="1"/>
    <col min="15212" max="15212" width="15.6640625" style="13" bestFit="1" customWidth="1"/>
    <col min="15213" max="15213" width="14.109375" style="13" bestFit="1" customWidth="1"/>
    <col min="15214" max="15214" width="14.109375" style="13" customWidth="1"/>
    <col min="15215" max="15215" width="14.109375" style="13" bestFit="1" customWidth="1"/>
    <col min="15216" max="15217" width="13.109375" style="13" bestFit="1" customWidth="1"/>
    <col min="15218" max="15218" width="14" style="13" customWidth="1"/>
    <col min="15219" max="15219" width="13.109375" style="13" customWidth="1"/>
    <col min="15220" max="15220" width="16.44140625" style="13" customWidth="1"/>
    <col min="15221" max="15221" width="18.5546875" style="13" customWidth="1"/>
    <col min="15222" max="15222" width="8.109375" style="13" bestFit="1" customWidth="1"/>
    <col min="15223" max="15465" width="58.33203125" style="13"/>
    <col min="15466" max="15466" width="9" style="13" customWidth="1"/>
    <col min="15467" max="15467" width="60.33203125" style="13" customWidth="1"/>
    <col min="15468" max="15468" width="15.6640625" style="13" bestFit="1" customWidth="1"/>
    <col min="15469" max="15469" width="14.109375" style="13" bestFit="1" customWidth="1"/>
    <col min="15470" max="15470" width="14.109375" style="13" customWidth="1"/>
    <col min="15471" max="15471" width="14.109375" style="13" bestFit="1" customWidth="1"/>
    <col min="15472" max="15473" width="13.109375" style="13" bestFit="1" customWidth="1"/>
    <col min="15474" max="15474" width="14" style="13" customWidth="1"/>
    <col min="15475" max="15475" width="13.109375" style="13" customWidth="1"/>
    <col min="15476" max="15476" width="16.44140625" style="13" customWidth="1"/>
    <col min="15477" max="15477" width="18.5546875" style="13" customWidth="1"/>
    <col min="15478" max="15478" width="8.109375" style="13" bestFit="1" customWidth="1"/>
    <col min="15479" max="15721" width="58.33203125" style="13"/>
    <col min="15722" max="15722" width="9" style="13" customWidth="1"/>
    <col min="15723" max="15723" width="60.33203125" style="13" customWidth="1"/>
    <col min="15724" max="15724" width="15.6640625" style="13" bestFit="1" customWidth="1"/>
    <col min="15725" max="15725" width="14.109375" style="13" bestFit="1" customWidth="1"/>
    <col min="15726" max="15726" width="14.109375" style="13" customWidth="1"/>
    <col min="15727" max="15727" width="14.109375" style="13" bestFit="1" customWidth="1"/>
    <col min="15728" max="15729" width="13.109375" style="13" bestFit="1" customWidth="1"/>
    <col min="15730" max="15730" width="14" style="13" customWidth="1"/>
    <col min="15731" max="15731" width="13.109375" style="13" customWidth="1"/>
    <col min="15732" max="15732" width="16.44140625" style="13" customWidth="1"/>
    <col min="15733" max="15733" width="18.5546875" style="13" customWidth="1"/>
    <col min="15734" max="15734" width="8.109375" style="13" bestFit="1" customWidth="1"/>
    <col min="15735" max="15977" width="58.33203125" style="13"/>
    <col min="15978" max="15978" width="9" style="13" customWidth="1"/>
    <col min="15979" max="15979" width="60.33203125" style="13" customWidth="1"/>
    <col min="15980" max="15980" width="15.6640625" style="13" bestFit="1" customWidth="1"/>
    <col min="15981" max="15981" width="14.109375" style="13" bestFit="1" customWidth="1"/>
    <col min="15982" max="15982" width="14.109375" style="13" customWidth="1"/>
    <col min="15983" max="15983" width="14.109375" style="13" bestFit="1" customWidth="1"/>
    <col min="15984" max="15985" width="13.109375" style="13" bestFit="1" customWidth="1"/>
    <col min="15986" max="15986" width="14" style="13" customWidth="1"/>
    <col min="15987" max="15987" width="13.109375" style="13" customWidth="1"/>
    <col min="15988" max="15988" width="16.44140625" style="13" customWidth="1"/>
    <col min="15989" max="15989" width="18.5546875" style="13" customWidth="1"/>
    <col min="15990" max="15990" width="8.109375" style="13" bestFit="1" customWidth="1"/>
    <col min="15991" max="16384" width="58.33203125" style="13"/>
  </cols>
  <sheetData>
    <row r="1" spans="1:12" x14ac:dyDescent="0.3">
      <c r="I1" s="75" t="s">
        <v>64</v>
      </c>
      <c r="J1" s="75"/>
      <c r="K1" s="75"/>
    </row>
    <row r="2" spans="1:12" x14ac:dyDescent="0.3">
      <c r="H2" s="75" t="s">
        <v>59</v>
      </c>
      <c r="I2" s="75"/>
      <c r="J2" s="75"/>
      <c r="K2" s="75"/>
    </row>
    <row r="3" spans="1:12" x14ac:dyDescent="0.3">
      <c r="J3" s="73"/>
      <c r="K3" s="72" t="s">
        <v>70</v>
      </c>
    </row>
    <row r="4" spans="1:12" x14ac:dyDescent="0.3">
      <c r="K4" s="14" t="s">
        <v>71</v>
      </c>
    </row>
    <row r="5" spans="1:12" x14ac:dyDescent="0.3">
      <c r="I5" s="73" t="s">
        <v>65</v>
      </c>
    </row>
    <row r="6" spans="1:12" ht="9" customHeight="1" x14ac:dyDescent="0.3">
      <c r="I6" s="73"/>
    </row>
    <row r="7" spans="1:12" x14ac:dyDescent="0.3">
      <c r="H7" s="14"/>
      <c r="I7" s="75" t="s">
        <v>64</v>
      </c>
      <c r="J7" s="75"/>
      <c r="K7" s="75"/>
    </row>
    <row r="8" spans="1:12" x14ac:dyDescent="0.3">
      <c r="H8" s="75" t="s">
        <v>59</v>
      </c>
      <c r="I8" s="75"/>
      <c r="J8" s="75"/>
      <c r="K8" s="75"/>
    </row>
    <row r="9" spans="1:12" x14ac:dyDescent="0.3">
      <c r="H9" s="14"/>
      <c r="I9" s="75" t="s">
        <v>65</v>
      </c>
      <c r="J9" s="75"/>
      <c r="K9" s="75"/>
    </row>
    <row r="10" spans="1:12" ht="12" customHeight="1" x14ac:dyDescent="0.3"/>
    <row r="11" spans="1:12" x14ac:dyDescent="0.3">
      <c r="A11" s="74" t="s">
        <v>66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</row>
    <row r="12" spans="1:12" ht="16.2" thickBot="1" x14ac:dyDescent="0.35">
      <c r="B12" s="46"/>
      <c r="D12" s="14"/>
      <c r="E12" s="14"/>
      <c r="F12" s="14"/>
      <c r="G12" s="14"/>
      <c r="H12" s="14"/>
      <c r="I12" s="15"/>
      <c r="J12" s="14"/>
      <c r="K12" s="14" t="s">
        <v>0</v>
      </c>
    </row>
    <row r="13" spans="1:12" s="1" customFormat="1" ht="31.8" thickBot="1" x14ac:dyDescent="0.35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2" s="1" customFormat="1" ht="16.2" thickBot="1" x14ac:dyDescent="0.35">
      <c r="A14" s="33">
        <v>1000000</v>
      </c>
      <c r="B14" s="35" t="s">
        <v>12</v>
      </c>
      <c r="C14" s="50">
        <f t="shared" ref="C14:J14" si="0">SUM(C15+C26+C32+C41+C44)</f>
        <v>1060871129</v>
      </c>
      <c r="D14" s="50">
        <f t="shared" si="0"/>
        <v>212657860</v>
      </c>
      <c r="E14" s="50">
        <f t="shared" si="0"/>
        <v>81148517</v>
      </c>
      <c r="F14" s="50">
        <f t="shared" si="0"/>
        <v>147679469</v>
      </c>
      <c r="G14" s="50">
        <f t="shared" si="0"/>
        <v>18645926</v>
      </c>
      <c r="H14" s="50">
        <f t="shared" si="0"/>
        <v>25979114</v>
      </c>
      <c r="I14" s="50">
        <f t="shared" si="0"/>
        <v>18213756</v>
      </c>
      <c r="J14" s="50">
        <f t="shared" si="0"/>
        <v>5722517</v>
      </c>
      <c r="K14" s="51">
        <f>SUM(C14:J14)</f>
        <v>1570918288</v>
      </c>
      <c r="L14" s="52"/>
    </row>
    <row r="15" spans="1:12" s="1" customFormat="1" x14ac:dyDescent="0.3">
      <c r="A15" s="16">
        <v>1010000</v>
      </c>
      <c r="B15" s="34" t="s">
        <v>13</v>
      </c>
      <c r="C15" s="53">
        <f>SUM(C16+C17+C19+C20+C21+C22+C23+C24)</f>
        <v>536547298</v>
      </c>
      <c r="D15" s="53">
        <f t="shared" ref="D15:J15" si="1">SUM(D16+D17+D19+D20+D21+D22+D23+D24)</f>
        <v>208661960</v>
      </c>
      <c r="E15" s="53">
        <f t="shared" si="1"/>
        <v>63024720</v>
      </c>
      <c r="F15" s="53">
        <f t="shared" si="1"/>
        <v>125037832</v>
      </c>
      <c r="G15" s="53">
        <f t="shared" si="1"/>
        <v>9016800</v>
      </c>
      <c r="H15" s="53">
        <f t="shared" si="1"/>
        <v>19753704</v>
      </c>
      <c r="I15" s="53">
        <f t="shared" si="1"/>
        <v>8295522</v>
      </c>
      <c r="J15" s="53">
        <f t="shared" si="1"/>
        <v>3871222</v>
      </c>
      <c r="K15" s="54">
        <f t="shared" ref="K15:K74" si="2">SUM(C15:J15)</f>
        <v>974209058</v>
      </c>
      <c r="L15" s="52"/>
    </row>
    <row r="16" spans="1:12" s="1" customFormat="1" x14ac:dyDescent="0.3">
      <c r="A16" s="8">
        <v>1010100</v>
      </c>
      <c r="B16" s="11" t="s">
        <v>14</v>
      </c>
      <c r="C16" s="55"/>
      <c r="D16" s="55"/>
      <c r="E16" s="55"/>
      <c r="F16" s="55"/>
      <c r="G16" s="55"/>
      <c r="H16" s="55"/>
      <c r="I16" s="55"/>
      <c r="J16" s="55"/>
      <c r="K16" s="56"/>
      <c r="L16" s="52"/>
    </row>
    <row r="17" spans="1:12" s="1" customFormat="1" ht="31.2" x14ac:dyDescent="0.3">
      <c r="A17" s="8">
        <v>1010200</v>
      </c>
      <c r="B17" s="11" t="s">
        <v>15</v>
      </c>
      <c r="C17" s="55">
        <f>315862756+25359973</f>
        <v>341222729</v>
      </c>
      <c r="D17" s="55">
        <f>159952286+763338</f>
        <v>160715624</v>
      </c>
      <c r="E17" s="55">
        <v>22214202</v>
      </c>
      <c r="F17" s="55">
        <f>48492718+2683543</f>
        <v>51176261</v>
      </c>
      <c r="G17" s="55">
        <v>3843224</v>
      </c>
      <c r="H17" s="55">
        <v>6788394</v>
      </c>
      <c r="I17" s="55">
        <v>2284362</v>
      </c>
      <c r="J17" s="55">
        <v>1013528</v>
      </c>
      <c r="K17" s="56">
        <f t="shared" si="2"/>
        <v>589258324</v>
      </c>
      <c r="L17" s="52"/>
    </row>
    <row r="18" spans="1:12" s="1" customFormat="1" ht="31.2" x14ac:dyDescent="0.3">
      <c r="A18" s="18">
        <v>1010290</v>
      </c>
      <c r="B18" s="19" t="s">
        <v>16</v>
      </c>
      <c r="C18" s="57">
        <v>141129385</v>
      </c>
      <c r="D18" s="57">
        <v>35509831</v>
      </c>
      <c r="E18" s="57">
        <v>22214202</v>
      </c>
      <c r="F18" s="57">
        <v>20782205</v>
      </c>
      <c r="G18" s="57">
        <v>3843224</v>
      </c>
      <c r="H18" s="57">
        <v>6788394</v>
      </c>
      <c r="I18" s="57">
        <v>2284362</v>
      </c>
      <c r="J18" s="57">
        <v>1013528</v>
      </c>
      <c r="K18" s="58">
        <f t="shared" si="2"/>
        <v>233565131</v>
      </c>
      <c r="L18" s="52"/>
    </row>
    <row r="19" spans="1:12" s="1" customFormat="1" x14ac:dyDescent="0.3">
      <c r="A19" s="8">
        <v>1010400</v>
      </c>
      <c r="B19" s="11" t="s">
        <v>17</v>
      </c>
      <c r="C19" s="55">
        <v>3020640</v>
      </c>
      <c r="D19" s="55"/>
      <c r="E19" s="55">
        <v>1689540</v>
      </c>
      <c r="F19" s="55">
        <v>732540</v>
      </c>
      <c r="G19" s="55">
        <v>595241</v>
      </c>
      <c r="H19" s="55">
        <v>236640</v>
      </c>
      <c r="I19" s="55">
        <v>156600</v>
      </c>
      <c r="J19" s="55">
        <v>372396</v>
      </c>
      <c r="K19" s="56">
        <f t="shared" si="2"/>
        <v>6803597</v>
      </c>
      <c r="L19" s="52"/>
    </row>
    <row r="20" spans="1:12" s="1" customFormat="1" ht="46.8" x14ac:dyDescent="0.3">
      <c r="A20" s="8">
        <v>1010600</v>
      </c>
      <c r="B20" s="11" t="s">
        <v>18</v>
      </c>
      <c r="C20" s="55">
        <v>14487840</v>
      </c>
      <c r="D20" s="55">
        <v>371286</v>
      </c>
      <c r="E20" s="55"/>
      <c r="F20" s="55">
        <v>135881</v>
      </c>
      <c r="G20" s="55"/>
      <c r="H20" s="55"/>
      <c r="I20" s="55"/>
      <c r="J20" s="55"/>
      <c r="K20" s="56">
        <f t="shared" si="2"/>
        <v>14995007</v>
      </c>
      <c r="L20" s="52"/>
    </row>
    <row r="21" spans="1:12" s="1" customFormat="1" ht="46.8" x14ac:dyDescent="0.3">
      <c r="A21" s="8">
        <v>1010601</v>
      </c>
      <c r="B21" s="11" t="s">
        <v>19</v>
      </c>
      <c r="C21" s="55">
        <v>13162441</v>
      </c>
      <c r="D21" s="55">
        <v>279862</v>
      </c>
      <c r="E21" s="55"/>
      <c r="F21" s="55">
        <v>1020439</v>
      </c>
      <c r="G21" s="55"/>
      <c r="H21" s="55"/>
      <c r="I21" s="55"/>
      <c r="J21" s="55"/>
      <c r="K21" s="56">
        <f t="shared" si="2"/>
        <v>14462742</v>
      </c>
      <c r="L21" s="52"/>
    </row>
    <row r="22" spans="1:12" s="1" customFormat="1" x14ac:dyDescent="0.3">
      <c r="A22" s="8">
        <v>1010700</v>
      </c>
      <c r="B22" s="11" t="s">
        <v>20</v>
      </c>
      <c r="C22" s="55">
        <v>26734112</v>
      </c>
      <c r="D22" s="55">
        <v>13990229</v>
      </c>
      <c r="E22" s="55"/>
      <c r="F22" s="55"/>
      <c r="G22" s="55"/>
      <c r="H22" s="55"/>
      <c r="I22" s="55"/>
      <c r="J22" s="55"/>
      <c r="K22" s="56">
        <f t="shared" si="2"/>
        <v>40724341</v>
      </c>
      <c r="L22" s="52"/>
    </row>
    <row r="23" spans="1:12" s="1" customFormat="1" ht="93.6" x14ac:dyDescent="0.3">
      <c r="A23" s="8">
        <v>1010800</v>
      </c>
      <c r="B23" s="47" t="s">
        <v>63</v>
      </c>
      <c r="C23" s="55">
        <v>36391692</v>
      </c>
      <c r="D23" s="55">
        <v>2939324</v>
      </c>
      <c r="E23" s="55">
        <v>8648630</v>
      </c>
      <c r="F23" s="55">
        <v>8101624</v>
      </c>
      <c r="G23" s="55">
        <v>2204967</v>
      </c>
      <c r="H23" s="55">
        <v>3628254</v>
      </c>
      <c r="I23" s="55">
        <v>2181742</v>
      </c>
      <c r="J23" s="55">
        <v>1265891</v>
      </c>
      <c r="K23" s="56">
        <f t="shared" ref="K23:K24" si="3">SUM(C23:J23)</f>
        <v>65362124</v>
      </c>
      <c r="L23" s="52"/>
    </row>
    <row r="24" spans="1:12" s="45" customFormat="1" ht="31.2" x14ac:dyDescent="0.3">
      <c r="A24" s="48">
        <v>1010900</v>
      </c>
      <c r="B24" s="49" t="s">
        <v>67</v>
      </c>
      <c r="C24" s="59">
        <v>101527844</v>
      </c>
      <c r="D24" s="59">
        <v>30365635</v>
      </c>
      <c r="E24" s="59">
        <v>30472348</v>
      </c>
      <c r="F24" s="59">
        <v>63871087</v>
      </c>
      <c r="G24" s="59">
        <v>2373368</v>
      </c>
      <c r="H24" s="59">
        <v>9100416</v>
      </c>
      <c r="I24" s="59">
        <v>3672818</v>
      </c>
      <c r="J24" s="59">
        <v>1219407</v>
      </c>
      <c r="K24" s="60">
        <f t="shared" si="3"/>
        <v>242602923</v>
      </c>
      <c r="L24" s="61"/>
    </row>
    <row r="25" spans="1:12" s="1" customFormat="1" x14ac:dyDescent="0.3">
      <c r="A25" s="18"/>
      <c r="B25" s="11"/>
      <c r="C25" s="55"/>
      <c r="D25" s="55"/>
      <c r="E25" s="55"/>
      <c r="F25" s="55"/>
      <c r="G25" s="55"/>
      <c r="H25" s="55"/>
      <c r="I25" s="55"/>
      <c r="J25" s="55"/>
      <c r="K25" s="56"/>
      <c r="L25" s="52"/>
    </row>
    <row r="26" spans="1:12" s="2" customFormat="1" ht="31.2" x14ac:dyDescent="0.3">
      <c r="A26" s="8">
        <v>1020000</v>
      </c>
      <c r="B26" s="11" t="s">
        <v>21</v>
      </c>
      <c r="C26" s="55">
        <f t="shared" ref="C26:J26" si="4">SUM(C27:C30)</f>
        <v>34598395</v>
      </c>
      <c r="D26" s="55">
        <f t="shared" si="4"/>
        <v>148765</v>
      </c>
      <c r="E26" s="55">
        <f t="shared" si="4"/>
        <v>10317079</v>
      </c>
      <c r="F26" s="55">
        <f t="shared" si="4"/>
        <v>385255</v>
      </c>
      <c r="G26" s="55">
        <f t="shared" si="4"/>
        <v>3750203</v>
      </c>
      <c r="H26" s="55">
        <f t="shared" si="4"/>
        <v>160419</v>
      </c>
      <c r="I26" s="55">
        <f t="shared" si="4"/>
        <v>18050</v>
      </c>
      <c r="J26" s="55">
        <f t="shared" si="4"/>
        <v>164613</v>
      </c>
      <c r="K26" s="56">
        <f t="shared" si="2"/>
        <v>49542779</v>
      </c>
      <c r="L26" s="14"/>
    </row>
    <row r="27" spans="1:12" s="1" customFormat="1" x14ac:dyDescent="0.3">
      <c r="A27" s="8">
        <v>1020100</v>
      </c>
      <c r="B27" s="11" t="s">
        <v>22</v>
      </c>
      <c r="C27" s="55"/>
      <c r="D27" s="55"/>
      <c r="E27" s="55"/>
      <c r="F27" s="55"/>
      <c r="G27" s="55"/>
      <c r="H27" s="55"/>
      <c r="I27" s="55"/>
      <c r="J27" s="55"/>
      <c r="K27" s="56">
        <f t="shared" si="2"/>
        <v>0</v>
      </c>
      <c r="L27" s="52"/>
    </row>
    <row r="28" spans="1:12" s="1" customFormat="1" ht="31.2" x14ac:dyDescent="0.3">
      <c r="A28" s="8">
        <v>1020200</v>
      </c>
      <c r="B28" s="11" t="s">
        <v>23</v>
      </c>
      <c r="C28" s="55">
        <v>32091225</v>
      </c>
      <c r="D28" s="55"/>
      <c r="E28" s="55">
        <v>10207422</v>
      </c>
      <c r="F28" s="55">
        <v>188395</v>
      </c>
      <c r="G28" s="55">
        <v>3635732</v>
      </c>
      <c r="H28" s="55">
        <v>26939</v>
      </c>
      <c r="I28" s="55"/>
      <c r="J28" s="55">
        <v>106613</v>
      </c>
      <c r="K28" s="56">
        <f t="shared" si="2"/>
        <v>46256326</v>
      </c>
      <c r="L28" s="52"/>
    </row>
    <row r="29" spans="1:12" s="2" customFormat="1" ht="31.2" x14ac:dyDescent="0.3">
      <c r="A29" s="8">
        <v>1020400</v>
      </c>
      <c r="B29" s="17" t="s">
        <v>24</v>
      </c>
      <c r="C29" s="55">
        <v>685286</v>
      </c>
      <c r="D29" s="55"/>
      <c r="E29" s="55"/>
      <c r="F29" s="55"/>
      <c r="G29" s="55">
        <v>41391</v>
      </c>
      <c r="H29" s="55"/>
      <c r="I29" s="55"/>
      <c r="J29" s="55">
        <v>0</v>
      </c>
      <c r="K29" s="56">
        <f t="shared" si="2"/>
        <v>726677</v>
      </c>
      <c r="L29" s="14"/>
    </row>
    <row r="30" spans="1:12" s="1" customFormat="1" x14ac:dyDescent="0.3">
      <c r="A30" s="8">
        <v>1020500</v>
      </c>
      <c r="B30" s="11" t="s">
        <v>25</v>
      </c>
      <c r="C30" s="55">
        <v>1821884</v>
      </c>
      <c r="D30" s="55">
        <v>148765</v>
      </c>
      <c r="E30" s="55">
        <v>109657</v>
      </c>
      <c r="F30" s="55">
        <v>196860</v>
      </c>
      <c r="G30" s="55">
        <v>73080</v>
      </c>
      <c r="H30" s="55">
        <v>133480</v>
      </c>
      <c r="I30" s="55">
        <v>18050</v>
      </c>
      <c r="J30" s="55">
        <v>58000</v>
      </c>
      <c r="K30" s="56">
        <f t="shared" si="2"/>
        <v>2559776</v>
      </c>
      <c r="L30" s="52"/>
    </row>
    <row r="31" spans="1:12" s="1" customFormat="1" ht="7.2" customHeight="1" x14ac:dyDescent="0.3">
      <c r="A31" s="8"/>
      <c r="B31" s="11"/>
      <c r="C31" s="55"/>
      <c r="D31" s="55"/>
      <c r="E31" s="55"/>
      <c r="F31" s="55"/>
      <c r="G31" s="55"/>
      <c r="H31" s="55"/>
      <c r="I31" s="55"/>
      <c r="J31" s="55"/>
      <c r="K31" s="56"/>
      <c r="L31" s="52"/>
    </row>
    <row r="32" spans="1:12" s="1" customFormat="1" ht="31.2" x14ac:dyDescent="0.3">
      <c r="A32" s="8">
        <v>1050000</v>
      </c>
      <c r="B32" s="11" t="s">
        <v>26</v>
      </c>
      <c r="C32" s="55">
        <f>12389318-961132</f>
        <v>11428186</v>
      </c>
      <c r="D32" s="55">
        <f>3993517-424454</f>
        <v>3569063</v>
      </c>
      <c r="E32" s="55">
        <f>2168053-226651</f>
        <v>1941402</v>
      </c>
      <c r="F32" s="55">
        <f>19538242-2062510</f>
        <v>17475732</v>
      </c>
      <c r="G32" s="55">
        <f>3011378-321947</f>
        <v>2689431</v>
      </c>
      <c r="H32" s="55">
        <f>3550524-359125</f>
        <v>3191399</v>
      </c>
      <c r="I32" s="55">
        <f>9294803-970706</f>
        <v>8324097</v>
      </c>
      <c r="J32" s="55">
        <f>729793-66807</f>
        <v>662986</v>
      </c>
      <c r="K32" s="56">
        <f t="shared" si="2"/>
        <v>49282296</v>
      </c>
      <c r="L32" s="52"/>
    </row>
    <row r="33" spans="1:12" s="1" customFormat="1" x14ac:dyDescent="0.3">
      <c r="A33" s="8">
        <v>1050100</v>
      </c>
      <c r="B33" s="11" t="s">
        <v>27</v>
      </c>
      <c r="C33" s="55">
        <f>SUM(C34:C35)</f>
        <v>3167282</v>
      </c>
      <c r="D33" s="55">
        <f t="shared" ref="D33:J33" si="5">SUM(D34:D35)</f>
        <v>32020</v>
      </c>
      <c r="E33" s="55">
        <f t="shared" si="5"/>
        <v>0</v>
      </c>
      <c r="F33" s="55">
        <f t="shared" si="5"/>
        <v>0</v>
      </c>
      <c r="G33" s="55">
        <f t="shared" si="5"/>
        <v>0</v>
      </c>
      <c r="H33" s="55">
        <f t="shared" si="5"/>
        <v>0</v>
      </c>
      <c r="I33" s="55">
        <f t="shared" si="5"/>
        <v>0</v>
      </c>
      <c r="J33" s="55">
        <f t="shared" si="5"/>
        <v>0</v>
      </c>
      <c r="K33" s="56">
        <f t="shared" si="2"/>
        <v>3199302</v>
      </c>
      <c r="L33" s="52"/>
    </row>
    <row r="34" spans="1:12" s="1" customFormat="1" ht="31.2" x14ac:dyDescent="0.3">
      <c r="A34" s="18">
        <v>1050101</v>
      </c>
      <c r="B34" s="19" t="s">
        <v>28</v>
      </c>
      <c r="C34" s="57">
        <v>117618</v>
      </c>
      <c r="D34" s="57"/>
      <c r="E34" s="57"/>
      <c r="F34" s="57"/>
      <c r="G34" s="57"/>
      <c r="H34" s="57"/>
      <c r="I34" s="57"/>
      <c r="J34" s="57"/>
      <c r="K34" s="58">
        <f t="shared" si="2"/>
        <v>117618</v>
      </c>
      <c r="L34" s="52"/>
    </row>
    <row r="35" spans="1:12" s="1" customFormat="1" ht="31.2" x14ac:dyDescent="0.3">
      <c r="A35" s="18">
        <v>1050102</v>
      </c>
      <c r="B35" s="19" t="s">
        <v>29</v>
      </c>
      <c r="C35" s="57">
        <v>3049664</v>
      </c>
      <c r="D35" s="57">
        <v>32020</v>
      </c>
      <c r="E35" s="57"/>
      <c r="F35" s="57"/>
      <c r="G35" s="57"/>
      <c r="H35" s="57"/>
      <c r="I35" s="57"/>
      <c r="J35" s="57"/>
      <c r="K35" s="58">
        <f t="shared" si="2"/>
        <v>3081684</v>
      </c>
      <c r="L35" s="52"/>
    </row>
    <row r="36" spans="1:12" s="1" customFormat="1" ht="46.8" x14ac:dyDescent="0.3">
      <c r="A36" s="8">
        <v>1050200</v>
      </c>
      <c r="B36" s="11" t="s">
        <v>30</v>
      </c>
      <c r="C36" s="55">
        <f>8965585-960598</f>
        <v>8004987</v>
      </c>
      <c r="D36" s="55">
        <f>3961497-424446</f>
        <v>3537051</v>
      </c>
      <c r="E36" s="55">
        <f>1807734-193686</f>
        <v>1614048</v>
      </c>
      <c r="F36" s="55">
        <f>526167-56375</f>
        <v>469792</v>
      </c>
      <c r="G36" s="55">
        <f>242710-26005</f>
        <v>216705</v>
      </c>
      <c r="H36" s="55">
        <f>760294-81460</f>
        <v>678834</v>
      </c>
      <c r="I36" s="55">
        <f>791121-84763</f>
        <v>706358</v>
      </c>
      <c r="J36" s="55">
        <f>434065-46507</f>
        <v>387558</v>
      </c>
      <c r="K36" s="56">
        <f t="shared" si="2"/>
        <v>15615333</v>
      </c>
      <c r="L36" s="52"/>
    </row>
    <row r="37" spans="1:12" s="1" customFormat="1" ht="62.4" x14ac:dyDescent="0.3">
      <c r="A37" s="8">
        <v>1050400</v>
      </c>
      <c r="B37" s="11" t="s">
        <v>31</v>
      </c>
      <c r="C37" s="55"/>
      <c r="D37" s="55"/>
      <c r="E37" s="55">
        <f>230453-24691</f>
        <v>205762</v>
      </c>
      <c r="F37" s="55">
        <f>10447735-1119400</f>
        <v>9328335</v>
      </c>
      <c r="G37" s="55">
        <f>1843511-197519</f>
        <v>1645992</v>
      </c>
      <c r="H37" s="55">
        <f>1780192-190735</f>
        <v>1589457</v>
      </c>
      <c r="I37" s="55">
        <f>5328511-570912</f>
        <v>4757599</v>
      </c>
      <c r="J37" s="55">
        <f>136473-14622</f>
        <v>121851</v>
      </c>
      <c r="K37" s="56">
        <f t="shared" si="2"/>
        <v>17648996</v>
      </c>
      <c r="L37" s="52"/>
    </row>
    <row r="38" spans="1:12" s="1" customFormat="1" ht="31.2" x14ac:dyDescent="0.3">
      <c r="A38" s="8">
        <v>1051100</v>
      </c>
      <c r="B38" s="11" t="s">
        <v>32</v>
      </c>
      <c r="C38" s="55">
        <v>251474</v>
      </c>
      <c r="D38" s="55"/>
      <c r="E38" s="55">
        <v>52646</v>
      </c>
      <c r="F38" s="55">
        <v>288145</v>
      </c>
      <c r="G38" s="55">
        <v>6543</v>
      </c>
      <c r="H38" s="55">
        <v>198686</v>
      </c>
      <c r="I38" s="55">
        <v>234886</v>
      </c>
      <c r="J38" s="55">
        <v>106256</v>
      </c>
      <c r="K38" s="56">
        <f t="shared" si="2"/>
        <v>1138636</v>
      </c>
      <c r="L38" s="52"/>
    </row>
    <row r="39" spans="1:12" s="2" customFormat="1" ht="31.2" x14ac:dyDescent="0.3">
      <c r="A39" s="8">
        <v>1051200</v>
      </c>
      <c r="B39" s="11" t="s">
        <v>33</v>
      </c>
      <c r="C39" s="55">
        <f>390-42</f>
        <v>348</v>
      </c>
      <c r="D39" s="55"/>
      <c r="E39" s="55">
        <f>77220-8274</f>
        <v>68946</v>
      </c>
      <c r="F39" s="55">
        <f>8180527-876485</f>
        <v>7304042</v>
      </c>
      <c r="G39" s="55">
        <f>918615-98423</f>
        <v>820192</v>
      </c>
      <c r="H39" s="55">
        <f>799009-85608</f>
        <v>713401</v>
      </c>
      <c r="I39" s="55">
        <f>2935325-314499</f>
        <v>2620826</v>
      </c>
      <c r="J39" s="55">
        <f>52999-5678</f>
        <v>47321</v>
      </c>
      <c r="K39" s="56">
        <f t="shared" si="2"/>
        <v>11575076</v>
      </c>
      <c r="L39" s="14"/>
    </row>
    <row r="40" spans="1:12" s="2" customFormat="1" x14ac:dyDescent="0.3">
      <c r="A40" s="18"/>
      <c r="B40" s="19"/>
      <c r="C40" s="57"/>
      <c r="D40" s="57"/>
      <c r="E40" s="57"/>
      <c r="F40" s="57"/>
      <c r="G40" s="57"/>
      <c r="H40" s="57"/>
      <c r="I40" s="57"/>
      <c r="J40" s="57"/>
      <c r="K40" s="58"/>
      <c r="L40" s="14"/>
    </row>
    <row r="41" spans="1:12" s="1" customFormat="1" ht="31.2" x14ac:dyDescent="0.3">
      <c r="A41" s="8">
        <v>1060000</v>
      </c>
      <c r="B41" s="11" t="s">
        <v>34</v>
      </c>
      <c r="C41" s="55">
        <f>SUM(C42)</f>
        <v>466670252</v>
      </c>
      <c r="D41" s="55">
        <f t="shared" ref="D41:J41" si="6">SUM(D42)</f>
        <v>0</v>
      </c>
      <c r="E41" s="55">
        <f t="shared" si="6"/>
        <v>0</v>
      </c>
      <c r="F41" s="55">
        <f t="shared" si="6"/>
        <v>0</v>
      </c>
      <c r="G41" s="55">
        <f t="shared" si="6"/>
        <v>0</v>
      </c>
      <c r="H41" s="55">
        <f t="shared" si="6"/>
        <v>0</v>
      </c>
      <c r="I41" s="55">
        <f t="shared" si="6"/>
        <v>0</v>
      </c>
      <c r="J41" s="55">
        <f t="shared" si="6"/>
        <v>0</v>
      </c>
      <c r="K41" s="56">
        <f t="shared" si="2"/>
        <v>466670252</v>
      </c>
      <c r="L41" s="52"/>
    </row>
    <row r="42" spans="1:12" s="1" customFormat="1" x14ac:dyDescent="0.3">
      <c r="A42" s="18">
        <v>1060400</v>
      </c>
      <c r="B42" s="19" t="s">
        <v>62</v>
      </c>
      <c r="C42" s="57">
        <f>472013547-5343295</f>
        <v>466670252</v>
      </c>
      <c r="D42" s="57"/>
      <c r="E42" s="57"/>
      <c r="F42" s="57"/>
      <c r="G42" s="57"/>
      <c r="H42" s="57"/>
      <c r="I42" s="57"/>
      <c r="J42" s="57"/>
      <c r="K42" s="58">
        <f t="shared" si="2"/>
        <v>466670252</v>
      </c>
      <c r="L42" s="52"/>
    </row>
    <row r="43" spans="1:12" s="1" customFormat="1" x14ac:dyDescent="0.3">
      <c r="A43" s="8"/>
      <c r="B43" s="11"/>
      <c r="C43" s="57"/>
      <c r="D43" s="57"/>
      <c r="E43" s="57"/>
      <c r="F43" s="57"/>
      <c r="G43" s="57"/>
      <c r="H43" s="57"/>
      <c r="I43" s="57"/>
      <c r="J43" s="57"/>
      <c r="K43" s="56"/>
      <c r="L43" s="52"/>
    </row>
    <row r="44" spans="1:12" s="1" customFormat="1" x14ac:dyDescent="0.3">
      <c r="A44" s="8">
        <v>1400000</v>
      </c>
      <c r="B44" s="11" t="s">
        <v>35</v>
      </c>
      <c r="C44" s="55">
        <f>C45</f>
        <v>11626998</v>
      </c>
      <c r="D44" s="55">
        <f t="shared" ref="D44:J44" si="7">D45</f>
        <v>278072</v>
      </c>
      <c r="E44" s="55">
        <f t="shared" si="7"/>
        <v>5865316</v>
      </c>
      <c r="F44" s="55">
        <f t="shared" si="7"/>
        <v>4780650</v>
      </c>
      <c r="G44" s="55">
        <f t="shared" si="7"/>
        <v>3189492</v>
      </c>
      <c r="H44" s="55">
        <f t="shared" si="7"/>
        <v>2873592</v>
      </c>
      <c r="I44" s="55">
        <f t="shared" si="7"/>
        <v>1576087</v>
      </c>
      <c r="J44" s="55">
        <f t="shared" si="7"/>
        <v>1023696</v>
      </c>
      <c r="K44" s="56">
        <f t="shared" si="2"/>
        <v>31213903</v>
      </c>
      <c r="L44" s="52"/>
    </row>
    <row r="45" spans="1:12" s="1" customFormat="1" x14ac:dyDescent="0.3">
      <c r="A45" s="8">
        <v>1400100</v>
      </c>
      <c r="B45" s="11" t="s">
        <v>36</v>
      </c>
      <c r="C45" s="57">
        <v>11626998</v>
      </c>
      <c r="D45" s="57">
        <v>278072</v>
      </c>
      <c r="E45" s="57">
        <v>5865316</v>
      </c>
      <c r="F45" s="57">
        <v>4780650</v>
      </c>
      <c r="G45" s="57">
        <v>3189492</v>
      </c>
      <c r="H45" s="57">
        <v>2873592</v>
      </c>
      <c r="I45" s="57">
        <v>1576087</v>
      </c>
      <c r="J45" s="57">
        <v>1023696</v>
      </c>
      <c r="K45" s="58">
        <f t="shared" si="2"/>
        <v>31213903</v>
      </c>
      <c r="L45" s="52"/>
    </row>
    <row r="46" spans="1:12" s="1" customFormat="1" ht="16.2" thickBot="1" x14ac:dyDescent="0.35">
      <c r="A46" s="31"/>
      <c r="B46" s="32"/>
      <c r="C46" s="62"/>
      <c r="D46" s="62"/>
      <c r="E46" s="62"/>
      <c r="F46" s="62"/>
      <c r="G46" s="62"/>
      <c r="H46" s="62"/>
      <c r="I46" s="62"/>
      <c r="J46" s="62"/>
      <c r="K46" s="63"/>
      <c r="L46" s="52"/>
    </row>
    <row r="47" spans="1:12" s="1" customFormat="1" ht="16.2" thickBot="1" x14ac:dyDescent="0.35">
      <c r="A47" s="33">
        <v>2000000</v>
      </c>
      <c r="B47" s="30" t="s">
        <v>37</v>
      </c>
      <c r="C47" s="50">
        <f>SUM(C48+C57+C60+C62)</f>
        <v>102278660</v>
      </c>
      <c r="D47" s="50">
        <f t="shared" ref="D47:J47" si="8">SUM(D48+D57+D60+D62)</f>
        <v>184848</v>
      </c>
      <c r="E47" s="50">
        <f t="shared" si="8"/>
        <v>5736931</v>
      </c>
      <c r="F47" s="50">
        <f t="shared" si="8"/>
        <v>66286186</v>
      </c>
      <c r="G47" s="50">
        <f t="shared" si="8"/>
        <v>2418694</v>
      </c>
      <c r="H47" s="50">
        <f t="shared" si="8"/>
        <v>2803562</v>
      </c>
      <c r="I47" s="50">
        <f t="shared" si="8"/>
        <v>1057493</v>
      </c>
      <c r="J47" s="50">
        <f t="shared" si="8"/>
        <v>788120</v>
      </c>
      <c r="K47" s="51">
        <f t="shared" si="2"/>
        <v>181554494</v>
      </c>
      <c r="L47" s="52"/>
    </row>
    <row r="48" spans="1:12" s="1" customFormat="1" ht="46.8" x14ac:dyDescent="0.3">
      <c r="A48" s="16">
        <v>2010000</v>
      </c>
      <c r="B48" s="29" t="s">
        <v>38</v>
      </c>
      <c r="C48" s="53">
        <f>38724402+18718904</f>
        <v>57443306</v>
      </c>
      <c r="D48" s="53">
        <v>32158</v>
      </c>
      <c r="E48" s="53">
        <v>807264</v>
      </c>
      <c r="F48" s="53">
        <v>63827185</v>
      </c>
      <c r="G48" s="53">
        <v>186496</v>
      </c>
      <c r="H48" s="53">
        <v>136060</v>
      </c>
      <c r="I48" s="53">
        <v>102649</v>
      </c>
      <c r="J48" s="53">
        <v>15436</v>
      </c>
      <c r="K48" s="54">
        <f t="shared" si="2"/>
        <v>122550554</v>
      </c>
      <c r="L48" s="52"/>
    </row>
    <row r="49" spans="1:12" s="1" customFormat="1" ht="46.8" x14ac:dyDescent="0.3">
      <c r="A49" s="8">
        <v>2010200</v>
      </c>
      <c r="B49" s="39" t="s">
        <v>39</v>
      </c>
      <c r="C49" s="64">
        <v>1657241</v>
      </c>
      <c r="D49" s="64">
        <v>27175</v>
      </c>
      <c r="E49" s="64">
        <v>669698</v>
      </c>
      <c r="F49" s="64">
        <v>127009</v>
      </c>
      <c r="G49" s="64">
        <v>46325</v>
      </c>
      <c r="H49" s="64">
        <v>108168</v>
      </c>
      <c r="I49" s="64">
        <v>76669</v>
      </c>
      <c r="J49" s="64">
        <v>14624</v>
      </c>
      <c r="K49" s="56">
        <f t="shared" si="2"/>
        <v>2726909</v>
      </c>
      <c r="L49" s="52"/>
    </row>
    <row r="50" spans="1:12" s="1" customFormat="1" ht="31.2" x14ac:dyDescent="0.3">
      <c r="A50" s="8">
        <v>2010300</v>
      </c>
      <c r="B50" s="11" t="s">
        <v>40</v>
      </c>
      <c r="C50" s="55">
        <f>20800000-11450000</f>
        <v>9350000</v>
      </c>
      <c r="D50" s="55"/>
      <c r="E50" s="55">
        <v>1200000</v>
      </c>
      <c r="F50" s="55">
        <f>63646520+10250000</f>
        <v>73896520</v>
      </c>
      <c r="G50" s="55"/>
      <c r="H50" s="55"/>
      <c r="I50" s="55"/>
      <c r="J50" s="55"/>
      <c r="K50" s="56">
        <f t="shared" si="2"/>
        <v>84446520</v>
      </c>
      <c r="L50" s="52"/>
    </row>
    <row r="51" spans="1:12" s="1" customFormat="1" ht="31.2" x14ac:dyDescent="0.3">
      <c r="A51" s="8">
        <v>2010400</v>
      </c>
      <c r="B51" s="11" t="s">
        <v>41</v>
      </c>
      <c r="C51" s="55">
        <v>325000</v>
      </c>
      <c r="D51" s="55"/>
      <c r="E51" s="55"/>
      <c r="F51" s="55"/>
      <c r="G51" s="55"/>
      <c r="H51" s="55"/>
      <c r="I51" s="55"/>
      <c r="J51" s="55"/>
      <c r="K51" s="56">
        <f t="shared" si="2"/>
        <v>325000</v>
      </c>
      <c r="L51" s="52"/>
    </row>
    <row r="52" spans="1:12" s="1" customFormat="1" ht="31.2" x14ac:dyDescent="0.3">
      <c r="A52" s="8">
        <v>2010500</v>
      </c>
      <c r="B52" s="11" t="s">
        <v>42</v>
      </c>
      <c r="C52" s="55">
        <v>302</v>
      </c>
      <c r="D52" s="55"/>
      <c r="E52" s="55">
        <v>1760</v>
      </c>
      <c r="F52" s="55"/>
      <c r="G52" s="55"/>
      <c r="H52" s="55"/>
      <c r="I52" s="55"/>
      <c r="J52" s="55"/>
      <c r="K52" s="56">
        <f t="shared" si="2"/>
        <v>2062</v>
      </c>
      <c r="L52" s="52"/>
    </row>
    <row r="53" spans="1:12" s="1" customFormat="1" x14ac:dyDescent="0.3">
      <c r="A53" s="8">
        <v>2010600</v>
      </c>
      <c r="B53" s="11" t="s">
        <v>68</v>
      </c>
      <c r="C53" s="55">
        <v>18718904</v>
      </c>
      <c r="D53" s="55"/>
      <c r="E53" s="55"/>
      <c r="F53" s="55"/>
      <c r="G53" s="55"/>
      <c r="H53" s="55"/>
      <c r="I53" s="55"/>
      <c r="J53" s="55"/>
      <c r="K53" s="56">
        <f t="shared" ref="K53" si="9">SUM(C53:J53)</f>
        <v>18718904</v>
      </c>
      <c r="L53" s="52"/>
    </row>
    <row r="54" spans="1:12" s="1" customFormat="1" ht="31.2" x14ac:dyDescent="0.3">
      <c r="A54" s="8">
        <v>2010900</v>
      </c>
      <c r="B54" s="11" t="s">
        <v>43</v>
      </c>
      <c r="C54" s="55">
        <v>3801587</v>
      </c>
      <c r="D54" s="55">
        <v>4983</v>
      </c>
      <c r="E54" s="55">
        <v>23750</v>
      </c>
      <c r="F54" s="55">
        <v>22800</v>
      </c>
      <c r="G54" s="55">
        <v>11875</v>
      </c>
      <c r="H54" s="55">
        <v>27892</v>
      </c>
      <c r="I54" s="55">
        <v>25980</v>
      </c>
      <c r="J54" s="55"/>
      <c r="K54" s="56">
        <f t="shared" si="2"/>
        <v>3918867</v>
      </c>
      <c r="L54" s="52"/>
    </row>
    <row r="55" spans="1:12" s="1" customFormat="1" ht="31.2" x14ac:dyDescent="0.3">
      <c r="A55" s="8">
        <v>2011000</v>
      </c>
      <c r="B55" s="11" t="s">
        <v>44</v>
      </c>
      <c r="C55" s="55">
        <v>10017709</v>
      </c>
      <c r="D55" s="55"/>
      <c r="E55" s="55"/>
      <c r="F55" s="55"/>
      <c r="G55" s="55"/>
      <c r="H55" s="57"/>
      <c r="I55" s="55"/>
      <c r="J55" s="55"/>
      <c r="K55" s="56">
        <f t="shared" si="2"/>
        <v>10017709</v>
      </c>
      <c r="L55" s="52"/>
    </row>
    <row r="56" spans="1:12" s="1" customFormat="1" x14ac:dyDescent="0.3">
      <c r="A56" s="8"/>
      <c r="B56" s="11"/>
      <c r="C56" s="55"/>
      <c r="D56" s="55"/>
      <c r="E56" s="55"/>
      <c r="F56" s="55"/>
      <c r="G56" s="55"/>
      <c r="H56" s="55"/>
      <c r="I56" s="55"/>
      <c r="J56" s="55"/>
      <c r="K56" s="56"/>
      <c r="L56" s="52"/>
    </row>
    <row r="57" spans="1:12" s="1" customFormat="1" ht="46.8" x14ac:dyDescent="0.3">
      <c r="A57" s="8">
        <v>2020000</v>
      </c>
      <c r="B57" s="11" t="s">
        <v>45</v>
      </c>
      <c r="C57" s="55">
        <f>33617930-483001</f>
        <v>33134929</v>
      </c>
      <c r="D57" s="55">
        <v>1854</v>
      </c>
      <c r="E57" s="55">
        <v>87895</v>
      </c>
      <c r="F57" s="55">
        <v>17893</v>
      </c>
      <c r="G57" s="55">
        <v>5000</v>
      </c>
      <c r="H57" s="55">
        <v>534380</v>
      </c>
      <c r="I57" s="55">
        <v>36829</v>
      </c>
      <c r="J57" s="55">
        <v>4731</v>
      </c>
      <c r="K57" s="56">
        <f t="shared" si="2"/>
        <v>33823511</v>
      </c>
      <c r="L57" s="52"/>
    </row>
    <row r="58" spans="1:12" s="1" customFormat="1" ht="46.8" x14ac:dyDescent="0.3">
      <c r="A58" s="18">
        <v>2020100</v>
      </c>
      <c r="B58" s="19" t="s">
        <v>46</v>
      </c>
      <c r="C58" s="57">
        <f>17500000-483001</f>
        <v>17016999</v>
      </c>
      <c r="D58" s="57"/>
      <c r="E58" s="57"/>
      <c r="F58" s="57"/>
      <c r="G58" s="57"/>
      <c r="H58" s="57"/>
      <c r="I58" s="57"/>
      <c r="J58" s="57"/>
      <c r="K58" s="58">
        <f t="shared" si="2"/>
        <v>17016999</v>
      </c>
      <c r="L58" s="52"/>
    </row>
    <row r="59" spans="1:12" s="1" customFormat="1" x14ac:dyDescent="0.3">
      <c r="A59" s="18"/>
      <c r="B59" s="19"/>
      <c r="C59" s="57"/>
      <c r="D59" s="57"/>
      <c r="E59" s="57"/>
      <c r="F59" s="57"/>
      <c r="G59" s="57"/>
      <c r="H59" s="57"/>
      <c r="I59" s="57"/>
      <c r="J59" s="57"/>
      <c r="K59" s="56"/>
      <c r="L59" s="52"/>
    </row>
    <row r="60" spans="1:12" s="1" customFormat="1" x14ac:dyDescent="0.3">
      <c r="A60" s="10">
        <v>2060000</v>
      </c>
      <c r="B60" s="11" t="s">
        <v>47</v>
      </c>
      <c r="C60" s="55">
        <v>3328258</v>
      </c>
      <c r="D60" s="55">
        <v>110528</v>
      </c>
      <c r="E60" s="55">
        <v>1221904</v>
      </c>
      <c r="F60" s="55">
        <v>927520</v>
      </c>
      <c r="G60" s="55">
        <v>630762</v>
      </c>
      <c r="H60" s="55">
        <v>547500</v>
      </c>
      <c r="I60" s="55">
        <v>342651</v>
      </c>
      <c r="J60" s="55">
        <v>487649</v>
      </c>
      <c r="K60" s="56">
        <f t="shared" si="2"/>
        <v>7596772</v>
      </c>
      <c r="L60" s="52"/>
    </row>
    <row r="61" spans="1:12" s="1" customFormat="1" x14ac:dyDescent="0.3">
      <c r="A61" s="20"/>
      <c r="B61" s="19"/>
      <c r="C61" s="57"/>
      <c r="D61" s="57"/>
      <c r="E61" s="57"/>
      <c r="F61" s="57"/>
      <c r="G61" s="57"/>
      <c r="H61" s="57"/>
      <c r="I61" s="57"/>
      <c r="J61" s="57"/>
      <c r="K61" s="56"/>
      <c r="L61" s="52"/>
    </row>
    <row r="62" spans="1:12" s="1" customFormat="1" x14ac:dyDescent="0.3">
      <c r="A62" s="10">
        <v>2070000</v>
      </c>
      <c r="B62" s="11" t="s">
        <v>48</v>
      </c>
      <c r="C62" s="55">
        <v>8372167</v>
      </c>
      <c r="D62" s="55">
        <v>40308</v>
      </c>
      <c r="E62" s="55">
        <v>3619868</v>
      </c>
      <c r="F62" s="55">
        <v>1513588</v>
      </c>
      <c r="G62" s="55">
        <v>1596436</v>
      </c>
      <c r="H62" s="55">
        <v>1585622</v>
      </c>
      <c r="I62" s="55">
        <v>575364</v>
      </c>
      <c r="J62" s="55">
        <v>280304</v>
      </c>
      <c r="K62" s="56">
        <f t="shared" si="2"/>
        <v>17583657</v>
      </c>
      <c r="L62" s="52"/>
    </row>
    <row r="63" spans="1:12" s="1" customFormat="1" ht="16.2" thickBot="1" x14ac:dyDescent="0.35">
      <c r="A63" s="22"/>
      <c r="B63" s="26"/>
      <c r="C63" s="65"/>
      <c r="D63" s="65"/>
      <c r="E63" s="65"/>
      <c r="F63" s="65"/>
      <c r="G63" s="65"/>
      <c r="H63" s="65"/>
      <c r="I63" s="65"/>
      <c r="J63" s="65"/>
      <c r="K63" s="63"/>
      <c r="L63" s="52"/>
    </row>
    <row r="64" spans="1:12" s="1" customFormat="1" ht="16.2" thickBot="1" x14ac:dyDescent="0.35">
      <c r="A64" s="27">
        <v>4000000</v>
      </c>
      <c r="B64" s="30" t="s">
        <v>49</v>
      </c>
      <c r="C64" s="50">
        <f>SUM(C65+C68+C70+C72+C74+C76+C78+C80+C82)</f>
        <v>513803646</v>
      </c>
      <c r="D64" s="50">
        <f t="shared" ref="D64:J64" si="10">SUM(D65+D68+D72+D74+D76+D78+D80+D82)</f>
        <v>16144456</v>
      </c>
      <c r="E64" s="50">
        <f t="shared" si="10"/>
        <v>12722530</v>
      </c>
      <c r="F64" s="50">
        <f t="shared" si="10"/>
        <v>26675740</v>
      </c>
      <c r="G64" s="50">
        <f t="shared" si="10"/>
        <v>9227678</v>
      </c>
      <c r="H64" s="50">
        <f t="shared" si="10"/>
        <v>21776780</v>
      </c>
      <c r="I64" s="50">
        <f t="shared" si="10"/>
        <v>17395872</v>
      </c>
      <c r="J64" s="50">
        <f t="shared" si="10"/>
        <v>5819155</v>
      </c>
      <c r="K64" s="51">
        <f t="shared" si="2"/>
        <v>623565857</v>
      </c>
      <c r="L64" s="52"/>
    </row>
    <row r="65" spans="1:12" s="45" customFormat="1" x14ac:dyDescent="0.3">
      <c r="A65" s="43">
        <v>4010000</v>
      </c>
      <c r="B65" s="44" t="s">
        <v>50</v>
      </c>
      <c r="C65" s="66">
        <v>181134818</v>
      </c>
      <c r="D65" s="66">
        <v>14587688</v>
      </c>
      <c r="E65" s="66">
        <v>11089401</v>
      </c>
      <c r="F65" s="66">
        <v>10580467</v>
      </c>
      <c r="G65" s="66">
        <v>2326460</v>
      </c>
      <c r="H65" s="66">
        <v>4080945</v>
      </c>
      <c r="I65" s="66">
        <v>1605447</v>
      </c>
      <c r="J65" s="66">
        <v>808254</v>
      </c>
      <c r="K65" s="67">
        <f t="shared" si="2"/>
        <v>226213480</v>
      </c>
      <c r="L65" s="61"/>
    </row>
    <row r="66" spans="1:12" s="1" customFormat="1" x14ac:dyDescent="0.3">
      <c r="A66" s="20">
        <v>4010104</v>
      </c>
      <c r="B66" s="19" t="s">
        <v>51</v>
      </c>
      <c r="C66" s="57">
        <v>56454786</v>
      </c>
      <c r="D66" s="57">
        <v>14207893</v>
      </c>
      <c r="E66" s="57">
        <v>8924376</v>
      </c>
      <c r="F66" s="57">
        <v>8313241</v>
      </c>
      <c r="G66" s="57">
        <v>1538377</v>
      </c>
      <c r="H66" s="57">
        <v>2712985</v>
      </c>
      <c r="I66" s="57">
        <v>945405</v>
      </c>
      <c r="J66" s="57">
        <v>407602</v>
      </c>
      <c r="K66" s="58">
        <f t="shared" si="2"/>
        <v>93504665</v>
      </c>
      <c r="L66" s="52"/>
    </row>
    <row r="67" spans="1:12" s="1" customFormat="1" x14ac:dyDescent="0.3">
      <c r="A67" s="20"/>
      <c r="B67" s="19"/>
      <c r="C67" s="57"/>
      <c r="D67" s="57"/>
      <c r="E67" s="57"/>
      <c r="F67" s="57"/>
      <c r="G67" s="57"/>
      <c r="H67" s="57"/>
      <c r="I67" s="57"/>
      <c r="J67" s="57"/>
      <c r="K67" s="56"/>
      <c r="L67" s="52"/>
    </row>
    <row r="68" spans="1:12" s="1" customFormat="1" ht="31.2" x14ac:dyDescent="0.3">
      <c r="A68" s="10">
        <v>4020100</v>
      </c>
      <c r="B68" s="11" t="s">
        <v>52</v>
      </c>
      <c r="C68" s="55">
        <f>2800995-300107</f>
        <v>2500888</v>
      </c>
      <c r="D68" s="55">
        <f>1743580-186812</f>
        <v>1556768</v>
      </c>
      <c r="E68" s="55">
        <f>919178-98484</f>
        <v>820694</v>
      </c>
      <c r="F68" s="55">
        <f>1500915-160812</f>
        <v>1340103</v>
      </c>
      <c r="G68" s="55">
        <f>294101-31511</f>
        <v>262590</v>
      </c>
      <c r="H68" s="55">
        <f>801549-85880</f>
        <v>715669</v>
      </c>
      <c r="I68" s="55">
        <f>353807-37908</f>
        <v>315899</v>
      </c>
      <c r="J68" s="55">
        <f>134027-14360</f>
        <v>119667</v>
      </c>
      <c r="K68" s="56">
        <f t="shared" si="2"/>
        <v>7632278</v>
      </c>
      <c r="L68" s="52"/>
    </row>
    <row r="69" spans="1:12" s="1" customFormat="1" x14ac:dyDescent="0.3">
      <c r="A69" s="10"/>
      <c r="B69" s="11"/>
      <c r="C69" s="55"/>
      <c r="D69" s="55"/>
      <c r="E69" s="55"/>
      <c r="F69" s="55"/>
      <c r="G69" s="55"/>
      <c r="H69" s="55"/>
      <c r="I69" s="55"/>
      <c r="J69" s="55"/>
      <c r="K69" s="56"/>
      <c r="L69" s="52"/>
    </row>
    <row r="70" spans="1:12" s="1" customFormat="1" x14ac:dyDescent="0.3">
      <c r="A70" s="10">
        <v>4060000</v>
      </c>
      <c r="B70" s="11" t="s">
        <v>69</v>
      </c>
      <c r="C70" s="55">
        <v>6795720</v>
      </c>
      <c r="D70" s="55"/>
      <c r="E70" s="55"/>
      <c r="F70" s="55"/>
      <c r="G70" s="55"/>
      <c r="H70" s="55"/>
      <c r="I70" s="55"/>
      <c r="J70" s="55"/>
      <c r="K70" s="56">
        <f t="shared" si="2"/>
        <v>6795720</v>
      </c>
      <c r="L70" s="52"/>
    </row>
    <row r="71" spans="1:12" s="1" customFormat="1" x14ac:dyDescent="0.3">
      <c r="A71" s="20"/>
      <c r="B71" s="19"/>
      <c r="C71" s="57"/>
      <c r="D71" s="57"/>
      <c r="E71" s="57"/>
      <c r="F71" s="57"/>
      <c r="G71" s="57"/>
      <c r="H71" s="57"/>
      <c r="I71" s="57"/>
      <c r="J71" s="57"/>
      <c r="K71" s="56"/>
      <c r="L71" s="52"/>
    </row>
    <row r="72" spans="1:12" ht="78" x14ac:dyDescent="0.3">
      <c r="A72" s="8">
        <v>4080000</v>
      </c>
      <c r="B72" s="11" t="s">
        <v>53</v>
      </c>
      <c r="C72" s="55">
        <v>352996</v>
      </c>
      <c r="D72" s="55"/>
      <c r="E72" s="55">
        <v>648579</v>
      </c>
      <c r="F72" s="55">
        <v>11887744</v>
      </c>
      <c r="G72" s="55">
        <v>5401055</v>
      </c>
      <c r="H72" s="55">
        <v>13769793</v>
      </c>
      <c r="I72" s="55">
        <v>12508930</v>
      </c>
      <c r="J72" s="55">
        <v>3683019</v>
      </c>
      <c r="K72" s="56">
        <f t="shared" si="2"/>
        <v>48252116</v>
      </c>
      <c r="L72" s="14"/>
    </row>
    <row r="73" spans="1:12" x14ac:dyDescent="0.3">
      <c r="A73" s="10"/>
      <c r="B73" s="11"/>
      <c r="C73" s="55"/>
      <c r="D73" s="55"/>
      <c r="E73" s="55"/>
      <c r="F73" s="55"/>
      <c r="G73" s="55"/>
      <c r="H73" s="55"/>
      <c r="I73" s="55"/>
      <c r="J73" s="55"/>
      <c r="K73" s="56"/>
      <c r="L73" s="14"/>
    </row>
    <row r="74" spans="1:12" x14ac:dyDescent="0.3">
      <c r="A74" s="10">
        <v>4100000</v>
      </c>
      <c r="B74" s="11" t="s">
        <v>54</v>
      </c>
      <c r="C74" s="55">
        <f>206980240+5343295</f>
        <v>212323535</v>
      </c>
      <c r="D74" s="55"/>
      <c r="E74" s="55"/>
      <c r="F74" s="55"/>
      <c r="G74" s="55"/>
      <c r="H74" s="55"/>
      <c r="I74" s="55"/>
      <c r="J74" s="55"/>
      <c r="K74" s="56">
        <f t="shared" si="2"/>
        <v>212323535</v>
      </c>
      <c r="L74" s="14"/>
    </row>
    <row r="75" spans="1:12" x14ac:dyDescent="0.3">
      <c r="A75" s="10"/>
      <c r="B75" s="11"/>
      <c r="C75" s="55"/>
      <c r="D75" s="55"/>
      <c r="E75" s="55"/>
      <c r="F75" s="55"/>
      <c r="G75" s="55"/>
      <c r="H75" s="55"/>
      <c r="I75" s="55"/>
      <c r="J75" s="55"/>
      <c r="K75" s="56"/>
      <c r="L75" s="14"/>
    </row>
    <row r="76" spans="1:12" x14ac:dyDescent="0.3">
      <c r="A76" s="10">
        <v>4110000</v>
      </c>
      <c r="B76" s="11" t="s">
        <v>55</v>
      </c>
      <c r="C76" s="55">
        <v>20701609</v>
      </c>
      <c r="D76" s="55"/>
      <c r="E76" s="55"/>
      <c r="F76" s="55"/>
      <c r="G76" s="55"/>
      <c r="H76" s="55"/>
      <c r="I76" s="55"/>
      <c r="J76" s="55"/>
      <c r="K76" s="56">
        <f t="shared" ref="K76:K84" si="11">SUM(C76:J76)</f>
        <v>20701609</v>
      </c>
      <c r="L76" s="14"/>
    </row>
    <row r="77" spans="1:12" x14ac:dyDescent="0.3">
      <c r="A77" s="10"/>
      <c r="B77" s="11"/>
      <c r="C77" s="55"/>
      <c r="D77" s="55"/>
      <c r="E77" s="55"/>
      <c r="F77" s="55"/>
      <c r="G77" s="55"/>
      <c r="H77" s="55"/>
      <c r="I77" s="55"/>
      <c r="J77" s="55"/>
      <c r="K77" s="56"/>
      <c r="L77" s="14"/>
    </row>
    <row r="78" spans="1:12" x14ac:dyDescent="0.3">
      <c r="A78" s="10">
        <v>4120000</v>
      </c>
      <c r="B78" s="11" t="s">
        <v>56</v>
      </c>
      <c r="C78" s="55">
        <v>9893699</v>
      </c>
      <c r="D78" s="55"/>
      <c r="E78" s="55"/>
      <c r="F78" s="55"/>
      <c r="G78" s="55"/>
      <c r="H78" s="55"/>
      <c r="I78" s="55"/>
      <c r="J78" s="55"/>
      <c r="K78" s="56">
        <f t="shared" si="11"/>
        <v>9893699</v>
      </c>
      <c r="L78" s="14"/>
    </row>
    <row r="79" spans="1:12" x14ac:dyDescent="0.3">
      <c r="A79" s="10"/>
      <c r="B79" s="11"/>
      <c r="C79" s="55"/>
      <c r="D79" s="55"/>
      <c r="E79" s="55"/>
      <c r="F79" s="55"/>
      <c r="G79" s="55"/>
      <c r="H79" s="55"/>
      <c r="I79" s="55"/>
      <c r="J79" s="55"/>
      <c r="K79" s="56"/>
      <c r="L79" s="14"/>
    </row>
    <row r="80" spans="1:12" x14ac:dyDescent="0.3">
      <c r="A80" s="10">
        <v>4130000</v>
      </c>
      <c r="B80" s="21" t="s">
        <v>60</v>
      </c>
      <c r="C80" s="55">
        <v>20500000</v>
      </c>
      <c r="D80" s="68"/>
      <c r="E80" s="68"/>
      <c r="F80" s="68"/>
      <c r="G80" s="68"/>
      <c r="H80" s="68"/>
      <c r="I80" s="68"/>
      <c r="J80" s="68"/>
      <c r="K80" s="56">
        <f t="shared" si="11"/>
        <v>20500000</v>
      </c>
      <c r="L80" s="14"/>
    </row>
    <row r="81" spans="1:12" x14ac:dyDescent="0.3">
      <c r="A81" s="22"/>
      <c r="B81" s="38"/>
      <c r="C81" s="65"/>
      <c r="D81" s="69"/>
      <c r="E81" s="69"/>
      <c r="F81" s="69"/>
      <c r="G81" s="69"/>
      <c r="H81" s="69"/>
      <c r="I81" s="69"/>
      <c r="J81" s="69"/>
      <c r="K81" s="63"/>
      <c r="L81" s="14"/>
    </row>
    <row r="82" spans="1:12" s="42" customFormat="1" x14ac:dyDescent="0.3">
      <c r="A82" s="40">
        <v>4140000</v>
      </c>
      <c r="B82" s="41" t="s">
        <v>61</v>
      </c>
      <c r="C82" s="59">
        <v>59600381</v>
      </c>
      <c r="D82" s="70"/>
      <c r="E82" s="70">
        <v>163856</v>
      </c>
      <c r="F82" s="70">
        <v>2867426</v>
      </c>
      <c r="G82" s="70">
        <v>1237573</v>
      </c>
      <c r="H82" s="70">
        <v>3210373</v>
      </c>
      <c r="I82" s="70">
        <v>2965596</v>
      </c>
      <c r="J82" s="70">
        <v>1208215</v>
      </c>
      <c r="K82" s="60">
        <f t="shared" si="11"/>
        <v>71253420</v>
      </c>
      <c r="L82" s="71"/>
    </row>
    <row r="83" spans="1:12" ht="16.2" thickBot="1" x14ac:dyDescent="0.35">
      <c r="A83" s="22"/>
      <c r="B83" s="26"/>
      <c r="C83" s="65"/>
      <c r="D83" s="69"/>
      <c r="E83" s="69"/>
      <c r="F83" s="69"/>
      <c r="G83" s="69"/>
      <c r="H83" s="69"/>
      <c r="I83" s="69"/>
      <c r="J83" s="69"/>
      <c r="K83" s="63"/>
      <c r="L83" s="14"/>
    </row>
    <row r="84" spans="1:12" ht="31.8" thickBot="1" x14ac:dyDescent="0.35">
      <c r="A84" s="27">
        <v>5000000</v>
      </c>
      <c r="B84" s="28" t="s">
        <v>57</v>
      </c>
      <c r="C84" s="50">
        <v>136308614</v>
      </c>
      <c r="D84" s="50">
        <v>6390517</v>
      </c>
      <c r="E84" s="50">
        <v>44892896</v>
      </c>
      <c r="F84" s="50">
        <v>21948129</v>
      </c>
      <c r="G84" s="50">
        <v>9993513</v>
      </c>
      <c r="H84" s="50">
        <v>7065315</v>
      </c>
      <c r="I84" s="50">
        <v>6120695</v>
      </c>
      <c r="J84" s="50">
        <v>3260473</v>
      </c>
      <c r="K84" s="51">
        <f t="shared" si="11"/>
        <v>235980152</v>
      </c>
      <c r="L84" s="14"/>
    </row>
    <row r="85" spans="1:12" ht="16.2" thickBot="1" x14ac:dyDescent="0.35">
      <c r="A85" s="23"/>
      <c r="B85" s="24" t="s">
        <v>58</v>
      </c>
      <c r="C85" s="36">
        <f t="shared" ref="C85:J85" si="12">SUM(C14+C47+C64+C84)</f>
        <v>1813262049</v>
      </c>
      <c r="D85" s="36">
        <f t="shared" si="12"/>
        <v>235377681</v>
      </c>
      <c r="E85" s="36">
        <f t="shared" si="12"/>
        <v>144500874</v>
      </c>
      <c r="F85" s="36">
        <f t="shared" si="12"/>
        <v>262589524</v>
      </c>
      <c r="G85" s="36">
        <f t="shared" si="12"/>
        <v>40285811</v>
      </c>
      <c r="H85" s="36">
        <f t="shared" si="12"/>
        <v>57624771</v>
      </c>
      <c r="I85" s="36">
        <f t="shared" si="12"/>
        <v>42787816</v>
      </c>
      <c r="J85" s="36">
        <f t="shared" si="12"/>
        <v>15590265</v>
      </c>
      <c r="K85" s="37">
        <f>SUM(C85:J85)</f>
        <v>2612018791</v>
      </c>
    </row>
    <row r="93" spans="1:12" x14ac:dyDescent="0.3">
      <c r="B93" s="25"/>
      <c r="C93" s="15"/>
      <c r="D93" s="15"/>
      <c r="E93" s="15"/>
      <c r="F93" s="15"/>
      <c r="G93" s="15"/>
      <c r="H93" s="15"/>
      <c r="I93" s="15"/>
      <c r="J93" s="15"/>
    </row>
    <row r="94" spans="1:12" x14ac:dyDescent="0.3">
      <c r="B94" s="25"/>
      <c r="C94" s="15"/>
      <c r="D94" s="15"/>
      <c r="E94" s="15"/>
      <c r="F94" s="15"/>
      <c r="G94" s="15"/>
      <c r="H94" s="15"/>
      <c r="I94" s="15"/>
      <c r="J94" s="15"/>
    </row>
    <row r="118" spans="1:10" x14ac:dyDescent="0.3">
      <c r="B118" s="25"/>
      <c r="C118" s="15"/>
      <c r="D118" s="15"/>
      <c r="E118" s="15"/>
      <c r="F118" s="15"/>
      <c r="G118" s="15"/>
      <c r="H118" s="15"/>
      <c r="I118" s="15"/>
      <c r="J118" s="15"/>
    </row>
    <row r="119" spans="1:10" x14ac:dyDescent="0.3">
      <c r="B119" s="25"/>
      <c r="C119" s="15"/>
      <c r="D119" s="15"/>
      <c r="E119" s="15"/>
      <c r="F119" s="15"/>
      <c r="G119" s="15"/>
      <c r="H119" s="15"/>
      <c r="I119" s="15"/>
      <c r="J119" s="15"/>
    </row>
    <row r="120" spans="1:10" x14ac:dyDescent="0.3">
      <c r="B120" s="2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3">
      <c r="B121" s="25"/>
      <c r="C121" s="15"/>
      <c r="D121" s="15"/>
      <c r="E121" s="15"/>
      <c r="F121" s="15"/>
      <c r="G121" s="15"/>
      <c r="H121" s="15"/>
      <c r="I121" s="15"/>
      <c r="J121" s="15"/>
    </row>
    <row r="127" spans="1:10" x14ac:dyDescent="0.3">
      <c r="A127" s="9"/>
      <c r="B127" s="25"/>
      <c r="C127" s="15"/>
      <c r="D127" s="15"/>
      <c r="E127" s="15"/>
      <c r="F127" s="15"/>
      <c r="G127" s="15"/>
      <c r="H127" s="15"/>
      <c r="I127" s="15"/>
      <c r="J127" s="15"/>
    </row>
    <row r="128" spans="1:10" x14ac:dyDescent="0.3">
      <c r="B128" s="25"/>
      <c r="C128" s="15"/>
      <c r="D128" s="15"/>
      <c r="E128" s="15"/>
      <c r="F128" s="15"/>
      <c r="G128" s="15"/>
      <c r="H128" s="15"/>
      <c r="I128" s="15"/>
      <c r="J128" s="15"/>
    </row>
    <row r="129" spans="2:10" x14ac:dyDescent="0.3">
      <c r="B129" s="25"/>
      <c r="C129" s="15"/>
      <c r="D129" s="15"/>
      <c r="E129" s="15"/>
      <c r="F129" s="15"/>
      <c r="G129" s="15"/>
      <c r="H129" s="15"/>
      <c r="I129" s="15"/>
      <c r="J129" s="15"/>
    </row>
  </sheetData>
  <mergeCells count="6">
    <mergeCell ref="A11:K11"/>
    <mergeCell ref="I1:K1"/>
    <mergeCell ref="H2:K2"/>
    <mergeCell ref="I7:K7"/>
    <mergeCell ref="H8:K8"/>
    <mergeCell ref="I9:K9"/>
  </mergeCells>
  <pageMargins left="0.39370078740157483" right="0.39370078740157483" top="0.47244094488188981" bottom="0.39370078740157483" header="0" footer="0"/>
  <pageSetup paperSize="9" scale="74" firstPageNumber="20" fitToHeight="4" orientation="landscape" useFirstPageNumber="1" r:id="rId1"/>
  <headerFooter scaleWithDoc="0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(868)</vt:lpstr>
      <vt:lpstr>'Приложение № 1 (868)'!Заголовки_для_печати</vt:lpstr>
      <vt:lpstr>'Приложение № 1 (868)'!Область_печати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2023-03-28T11:53:01Z</dcterms:modified>
</cp:coreProperties>
</file>