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23016" windowHeight="8220"/>
  </bookViews>
  <sheets>
    <sheet name="Приложение № 1 (815)" sheetId="1" r:id="rId1"/>
  </sheets>
  <definedNames>
    <definedName name="_xlnm.Print_Titles" localSheetId="0">'Приложение № 1 (815)'!$13:$13</definedName>
    <definedName name="_xlnm.Print_Area" localSheetId="0">'Приложение № 1 (815)'!$A$1:$K$90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89" i="1" l="1"/>
  <c r="E89" i="1"/>
  <c r="C89" i="1"/>
  <c r="C69" i="1"/>
  <c r="C67" i="1" l="1"/>
  <c r="F49" i="1" l="1"/>
  <c r="F51" i="1"/>
  <c r="C57" i="1"/>
  <c r="H89" i="1"/>
  <c r="C68" i="1"/>
  <c r="J73" i="1" l="1"/>
  <c r="I73" i="1"/>
  <c r="H73" i="1"/>
  <c r="G73" i="1"/>
  <c r="E73" i="1"/>
  <c r="D73" i="1"/>
  <c r="D72" i="1"/>
  <c r="C73" i="1"/>
  <c r="C72" i="1"/>
  <c r="J18" i="1"/>
  <c r="I18" i="1"/>
  <c r="H18" i="1"/>
  <c r="H17" i="1" s="1"/>
  <c r="G18" i="1"/>
  <c r="G17" i="1" s="1"/>
  <c r="E18" i="1"/>
  <c r="E17" i="1" s="1"/>
  <c r="D18" i="1"/>
  <c r="D17" i="1" s="1"/>
  <c r="C18" i="1"/>
  <c r="C17" i="1" s="1"/>
  <c r="D22" i="1"/>
  <c r="C22" i="1"/>
  <c r="C58" i="1" l="1"/>
  <c r="K23" i="1" l="1"/>
  <c r="F73" i="1" l="1"/>
  <c r="J72" i="1"/>
  <c r="I72" i="1"/>
  <c r="H72" i="1"/>
  <c r="G72" i="1"/>
  <c r="F72" i="1"/>
  <c r="E72" i="1"/>
  <c r="F18" i="1"/>
  <c r="F17" i="1" s="1"/>
  <c r="F15" i="1" s="1"/>
  <c r="J17" i="1"/>
  <c r="J15" i="1" s="1"/>
  <c r="I17" i="1"/>
  <c r="I15" i="1" s="1"/>
  <c r="H15" i="1"/>
  <c r="G15" i="1"/>
  <c r="E15" i="1"/>
  <c r="D15" i="1"/>
  <c r="C15" i="1"/>
  <c r="K69" i="1" l="1"/>
  <c r="K68" i="1" l="1"/>
  <c r="J66" i="1"/>
  <c r="I66" i="1"/>
  <c r="H66" i="1"/>
  <c r="G66" i="1"/>
  <c r="F66" i="1"/>
  <c r="E66" i="1"/>
  <c r="D66" i="1"/>
  <c r="C66" i="1"/>
  <c r="K66" i="1" l="1"/>
  <c r="K67" i="1"/>
  <c r="D48" i="1" l="1"/>
  <c r="E48" i="1"/>
  <c r="F48" i="1"/>
  <c r="G48" i="1"/>
  <c r="H48" i="1"/>
  <c r="I48" i="1"/>
  <c r="J48" i="1"/>
  <c r="C48" i="1"/>
  <c r="D42" i="1"/>
  <c r="E42" i="1"/>
  <c r="F42" i="1"/>
  <c r="G42" i="1"/>
  <c r="H42" i="1"/>
  <c r="I42" i="1"/>
  <c r="J42" i="1"/>
  <c r="C42" i="1"/>
  <c r="D25" i="1" l="1"/>
  <c r="E25" i="1"/>
  <c r="F25" i="1"/>
  <c r="G25" i="1"/>
  <c r="H25" i="1"/>
  <c r="I25" i="1"/>
  <c r="J25" i="1"/>
  <c r="C25" i="1"/>
  <c r="D34" i="1"/>
  <c r="E34" i="1"/>
  <c r="F34" i="1"/>
  <c r="G34" i="1"/>
  <c r="H34" i="1"/>
  <c r="I34" i="1"/>
  <c r="J34" i="1"/>
  <c r="C34" i="1"/>
  <c r="D45" i="1"/>
  <c r="E45" i="1"/>
  <c r="F45" i="1"/>
  <c r="G45" i="1"/>
  <c r="H45" i="1"/>
  <c r="I45" i="1"/>
  <c r="J45" i="1"/>
  <c r="C45" i="1"/>
  <c r="K89" i="1"/>
  <c r="K87" i="1"/>
  <c r="K85" i="1"/>
  <c r="K83" i="1"/>
  <c r="K81" i="1"/>
  <c r="K79" i="1"/>
  <c r="K77" i="1"/>
  <c r="K75" i="1"/>
  <c r="K73" i="1"/>
  <c r="K72" i="1"/>
  <c r="K64" i="1"/>
  <c r="K62" i="1"/>
  <c r="K60" i="1"/>
  <c r="K58" i="1"/>
  <c r="K57" i="1"/>
  <c r="K55" i="1"/>
  <c r="K54" i="1"/>
  <c r="K53" i="1"/>
  <c r="K52" i="1"/>
  <c r="K51" i="1"/>
  <c r="K50" i="1"/>
  <c r="K49" i="1"/>
  <c r="K48" i="1"/>
  <c r="K46" i="1"/>
  <c r="K43" i="1"/>
  <c r="K40" i="1"/>
  <c r="K39" i="1"/>
  <c r="K38" i="1"/>
  <c r="K37" i="1"/>
  <c r="K36" i="1"/>
  <c r="K35" i="1"/>
  <c r="K33" i="1"/>
  <c r="K31" i="1"/>
  <c r="K29" i="1"/>
  <c r="K28" i="1"/>
  <c r="K27" i="1"/>
  <c r="K26" i="1"/>
  <c r="K22" i="1"/>
  <c r="K21" i="1"/>
  <c r="K20" i="1"/>
  <c r="K19" i="1"/>
  <c r="K18" i="1"/>
  <c r="K17" i="1"/>
  <c r="D71" i="1"/>
  <c r="E71" i="1"/>
  <c r="F71" i="1"/>
  <c r="G71" i="1"/>
  <c r="H71" i="1"/>
  <c r="I71" i="1"/>
  <c r="J71" i="1"/>
  <c r="C71" i="1"/>
  <c r="K25" i="1" l="1"/>
  <c r="K34" i="1"/>
  <c r="K15" i="1"/>
  <c r="K71" i="1"/>
  <c r="K42" i="1"/>
  <c r="I14" i="1"/>
  <c r="G14" i="1"/>
  <c r="E14" i="1"/>
  <c r="J14" i="1"/>
  <c r="H14" i="1"/>
  <c r="F14" i="1"/>
  <c r="D14" i="1"/>
  <c r="K45" i="1"/>
  <c r="C14" i="1"/>
  <c r="I90" i="1" l="1"/>
  <c r="J90" i="1"/>
  <c r="G90" i="1"/>
  <c r="D90" i="1"/>
  <c r="H90" i="1"/>
  <c r="F90" i="1"/>
  <c r="E90" i="1"/>
  <c r="C90" i="1"/>
  <c r="K14" i="1"/>
  <c r="K90" i="1" l="1"/>
</calcChain>
</file>

<file path=xl/sharedStrings.xml><?xml version="1.0" encoding="utf-8"?>
<sst xmlns="http://schemas.openxmlformats.org/spreadsheetml/2006/main" count="79" uniqueCount="76">
  <si>
    <t>(руб.)</t>
  </si>
  <si>
    <t>Код</t>
  </si>
  <si>
    <t>Наименование групп, подгрупп, статей и подстатей доходов</t>
  </si>
  <si>
    <t>Тирасполь</t>
  </si>
  <si>
    <t>Днестровск</t>
  </si>
  <si>
    <t>Бендеры</t>
  </si>
  <si>
    <t>Рыбница</t>
  </si>
  <si>
    <t>Дубоссары</t>
  </si>
  <si>
    <t>Слободзея</t>
  </si>
  <si>
    <t>Григориополь</t>
  </si>
  <si>
    <t>Каменка</t>
  </si>
  <si>
    <t>ВСЕГО</t>
  </si>
  <si>
    <t>Налоговые доходы</t>
  </si>
  <si>
    <t>Подоходные налоги</t>
  </si>
  <si>
    <t>Подоходный налог (налог на прибыль)</t>
  </si>
  <si>
    <t>Налог на доходы организаций по отрасли (подотрасли, виду деятельности)</t>
  </si>
  <si>
    <t>Отчисления от налога на доходы организаций для финансирования социальных выплат</t>
  </si>
  <si>
    <t>Налог на игорную деятельность</t>
  </si>
  <si>
    <t>Налог с выручки организаций, применяющих упрощенную систему налогообложения, бухгалтерского учета и отчетности</t>
  </si>
  <si>
    <t>Налог с выручки индивидуальных предпринимателей, применяющих упрощенную систему налогообложения</t>
  </si>
  <si>
    <t>Подоходный налог с физических лиц</t>
  </si>
  <si>
    <t>Налоги на товары и услуги, лицензионные и регистрационные сборы</t>
  </si>
  <si>
    <t>Налог на добавленную стоимость</t>
  </si>
  <si>
    <t>Акциз на продукцию, производимую на территории ПМР</t>
  </si>
  <si>
    <t>Акцизные сборы на продукцию, реализуемую на территории ПМР</t>
  </si>
  <si>
    <t>Лицензионные и регистрационные сборы</t>
  </si>
  <si>
    <t>Налоги на имущество</t>
  </si>
  <si>
    <t>Платежи за пользование природными ресурсами</t>
  </si>
  <si>
    <t>Земельный налог</t>
  </si>
  <si>
    <t>Земельный налог на земли сельскохозяйственного назначения</t>
  </si>
  <si>
    <t>Земельный налог на земли несельскохозяйственного назначения</t>
  </si>
  <si>
    <t>Платежи за пользование водными ресурсами в пределах установленных нормативов и лимитов</t>
  </si>
  <si>
    <t>Платежи за пользование недрами, в том числе для производства столовых и минеральных вод, в пределах установленных нормативов и лимитов</t>
  </si>
  <si>
    <t>Отчисления от фиксированного сельскохозяйственного налога</t>
  </si>
  <si>
    <t>Отчисления на воспроизводство минерально-сырьевой базы</t>
  </si>
  <si>
    <t>Налоги на внешнюю торговлю и внешнеэкономические операции</t>
  </si>
  <si>
    <t>Прочие налоги, пошлины и сборы</t>
  </si>
  <si>
    <t>Государственная пошлина</t>
  </si>
  <si>
    <t>Неналоговые доходы</t>
  </si>
  <si>
    <t>Доходы от имущества, находящегося в государственной и муниципальной собственности, или от деятельности</t>
  </si>
  <si>
    <t>Доходы от сдачи в аренду имущества, находящегося в государственной собственности</t>
  </si>
  <si>
    <t>Дивиденды по государственному долевому участию в акционерных предприятиях</t>
  </si>
  <si>
    <t>Погашение налогового и иных видов кредитов, займов</t>
  </si>
  <si>
    <t>Перечисление процентов за пользование кредитами, займами</t>
  </si>
  <si>
    <t>Платежи от государственных и муниципальных организаций</t>
  </si>
  <si>
    <t>Перечисление чистого дохода центрального банка</t>
  </si>
  <si>
    <t>Доходы от продажи имущества, находящегося в государственной и муниципальной собственности</t>
  </si>
  <si>
    <t>Поступления от приватизации объектов государственной и муниципальной собственности</t>
  </si>
  <si>
    <t>Административные платежи и сборы</t>
  </si>
  <si>
    <t>Штрафные санкции, возмещение ущерба</t>
  </si>
  <si>
    <t>Прочие неналоговые доходы</t>
  </si>
  <si>
    <t>Доходы целевых бюджетных фондов</t>
  </si>
  <si>
    <t>Дорожные фонды</t>
  </si>
  <si>
    <t>Отчисления от налога на доходы организаций</t>
  </si>
  <si>
    <t>Республиканский целевой бюджетный экологический фонд</t>
  </si>
  <si>
    <t>Фонд по обеспечению государственных гарантий по расчетам с гражданами, имеющими право на земельную долю (пай), и иными работниками сельскохозяйственных предприятий</t>
  </si>
  <si>
    <t>Фонд капитальных вложений</t>
  </si>
  <si>
    <t>Фонд развития предпринимательства</t>
  </si>
  <si>
    <t>Фонд поддержки молодежи</t>
  </si>
  <si>
    <t>Доходы от предпринимательской и иной приносящей доход деятельности</t>
  </si>
  <si>
    <t>ИТОГО</t>
  </si>
  <si>
    <t xml:space="preserve">к Закону Приднестровской Молдавской Республики </t>
  </si>
  <si>
    <t>Фонд поддержки сельского хозяйства</t>
  </si>
  <si>
    <t>Фонд развития мелиоративного комплекса</t>
  </si>
  <si>
    <t>Единый таможенный платеж</t>
  </si>
  <si>
    <t>Безвозмездные перечисления</t>
  </si>
  <si>
    <t>От нерезидентов</t>
  </si>
  <si>
    <t>3011000</t>
  </si>
  <si>
    <t>От нерезидентов на цели субсидирования хозяйствующих субъектов</t>
  </si>
  <si>
    <t>Прочие безвозмездные перечисления</t>
  </si>
  <si>
    <t>"О республиканском бюджете на 2022 год"</t>
  </si>
  <si>
    <t>Доходы республиканского бюджета в разрезе основных видов налоговых, неналоговых и иных обязательных платежей на 2022 год</t>
  </si>
  <si>
    <t>Отчисления от единого социального налога на улучшение оснащенности учреждений здравоохранения медицинским оборудованием и приобретение специализированного медицинского автотранспорта</t>
  </si>
  <si>
    <t>Приложение № 1</t>
  </si>
  <si>
    <t xml:space="preserve">в Закон Приднестровской Молдавской Республики </t>
  </si>
  <si>
    <t xml:space="preserve">"О внесении изменений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</si>
</sst>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_-;\-* #,##0.00_-;_-* &quot;-&quot;??_-;_-@_-"/>
    <numFmt numFmtId="164" formatCode="_-* #,##0_-;\-* #,##0_-;_-* &quot;-&quot;??_-;_-@_-"/>
    <numFmt numFmtId="165" formatCode="_(* #,##0.00_);_(* \(#,##0.00\);_(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10"/>
      <name val="Arial"/>
      <family val="2"/>
      <charset val="204"/>
    </font>
    <font>
      <sz val="12"/>
      <color indexed="8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5" fontId="5" fillId="0" borderId="0" applyFont="0" applyFill="0" applyBorder="0" applyAlignment="0" applyProtection="0"/>
  </cellStyleXfs>
  <cellXfs count="92">
    <xf numFmtId="0" fontId="0" fillId="0" borderId="0" xfId="0"/>
    <xf numFmtId="3" fontId="3" fillId="2" borderId="0" xfId="0" applyNumberFormat="1" applyFont="1" applyFill="1" applyAlignment="1">
      <alignment horizontal="left" vertical="center" wrapText="1"/>
    </xf>
    <xf numFmtId="3" fontId="3" fillId="2" borderId="0" xfId="0" applyNumberFormat="1" applyFont="1" applyFill="1" applyAlignment="1">
      <alignment horizontal="left" vertical="center"/>
    </xf>
    <xf numFmtId="3" fontId="2" fillId="2" borderId="8" xfId="0" applyNumberFormat="1" applyFont="1" applyFill="1" applyBorder="1" applyAlignment="1">
      <alignment horizontal="center" vertical="center" wrapText="1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9" xfId="0" applyNumberFormat="1" applyFont="1" applyFill="1" applyBorder="1" applyAlignment="1">
      <alignment horizontal="center" vertical="center"/>
    </xf>
    <xf numFmtId="1" fontId="3" fillId="2" borderId="0" xfId="0" applyNumberFormat="1" applyFont="1" applyFill="1" applyAlignment="1">
      <alignment horizontal="right" vertical="center"/>
    </xf>
    <xf numFmtId="1" fontId="2" fillId="2" borderId="7" xfId="0" applyNumberFormat="1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vertical="center"/>
    </xf>
    <xf numFmtId="1" fontId="2" fillId="2" borderId="0" xfId="0" applyNumberFormat="1" applyFont="1" applyFill="1" applyAlignment="1">
      <alignment horizontal="right" vertical="center"/>
    </xf>
    <xf numFmtId="1" fontId="2" fillId="2" borderId="2" xfId="0" applyNumberFormat="1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3" fontId="3" fillId="2" borderId="0" xfId="0" applyNumberFormat="1" applyFont="1" applyFill="1" applyAlignment="1">
      <alignment vertical="center" wrapText="1"/>
    </xf>
    <xf numFmtId="3" fontId="3" fillId="2" borderId="0" xfId="0" applyNumberFormat="1" applyFont="1" applyFill="1" applyAlignment="1">
      <alignment vertical="center"/>
    </xf>
    <xf numFmtId="3" fontId="3" fillId="2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vertical="center"/>
    </xf>
    <xf numFmtId="1" fontId="2" fillId="2" borderId="10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left" vertical="center" wrapText="1"/>
    </xf>
    <xf numFmtId="1" fontId="3" fillId="2" borderId="2" xfId="0" applyNumberFormat="1" applyFont="1" applyFill="1" applyBorder="1" applyAlignment="1">
      <alignment vertical="center"/>
    </xf>
    <xf numFmtId="3" fontId="3" fillId="2" borderId="1" xfId="0" applyNumberFormat="1" applyFont="1" applyFill="1" applyBorder="1" applyAlignment="1">
      <alignment vertical="center" wrapText="1"/>
    </xf>
    <xf numFmtId="1" fontId="3" fillId="2" borderId="2" xfId="0" applyNumberFormat="1" applyFont="1" applyFill="1" applyBorder="1" applyAlignment="1">
      <alignment vertical="center" wrapText="1"/>
    </xf>
    <xf numFmtId="3" fontId="2" fillId="0" borderId="1" xfId="0" applyNumberFormat="1" applyFont="1" applyBorder="1" applyAlignment="1">
      <alignment vertical="center" wrapText="1"/>
    </xf>
    <xf numFmtId="1" fontId="2" fillId="2" borderId="4" xfId="0" applyNumberFormat="1" applyFont="1" applyFill="1" applyBorder="1" applyAlignment="1">
      <alignment vertical="center" wrapText="1"/>
    </xf>
    <xf numFmtId="1" fontId="3" fillId="2" borderId="7" xfId="0" applyNumberFormat="1" applyFont="1" applyFill="1" applyBorder="1" applyAlignment="1">
      <alignment vertical="center" wrapText="1"/>
    </xf>
    <xf numFmtId="3" fontId="2" fillId="2" borderId="8" xfId="0" applyNumberFormat="1" applyFont="1" applyFill="1" applyBorder="1" applyAlignment="1">
      <alignment vertical="center" wrapText="1"/>
    </xf>
    <xf numFmtId="3" fontId="2" fillId="2" borderId="0" xfId="0" applyNumberFormat="1" applyFont="1" applyFill="1" applyAlignment="1">
      <alignment vertical="center" wrapText="1"/>
    </xf>
    <xf numFmtId="3" fontId="2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left" vertical="center" wrapText="1"/>
    </xf>
    <xf numFmtId="3" fontId="2" fillId="2" borderId="11" xfId="0" applyNumberFormat="1" applyFont="1" applyFill="1" applyBorder="1" applyAlignment="1">
      <alignment vertical="center" wrapText="1"/>
    </xf>
    <xf numFmtId="3" fontId="2" fillId="4" borderId="8" xfId="0" applyNumberFormat="1" applyFont="1" applyFill="1" applyBorder="1" applyAlignment="1">
      <alignment horizontal="center" vertical="center" wrapText="1"/>
    </xf>
    <xf numFmtId="1" fontId="3" fillId="2" borderId="4" xfId="0" applyNumberFormat="1" applyFont="1" applyFill="1" applyBorder="1" applyAlignment="1">
      <alignment vertical="center"/>
    </xf>
    <xf numFmtId="3" fontId="3" fillId="2" borderId="5" xfId="0" applyNumberFormat="1" applyFont="1" applyFill="1" applyBorder="1" applyAlignment="1">
      <alignment vertical="center" wrapText="1"/>
    </xf>
    <xf numFmtId="1" fontId="2" fillId="4" borderId="7" xfId="0" applyNumberFormat="1" applyFont="1" applyFill="1" applyBorder="1" applyAlignment="1">
      <alignment vertical="center"/>
    </xf>
    <xf numFmtId="3" fontId="2" fillId="2" borderId="11" xfId="0" applyNumberFormat="1" applyFont="1" applyFill="1" applyBorder="1" applyAlignment="1">
      <alignment horizontal="left" vertical="center" wrapText="1"/>
    </xf>
    <xf numFmtId="3" fontId="2" fillId="4" borderId="8" xfId="0" applyNumberFormat="1" applyFont="1" applyFill="1" applyBorder="1" applyAlignment="1">
      <alignment horizontal="center" vertical="center"/>
    </xf>
    <xf numFmtId="164" fontId="2" fillId="4" borderId="8" xfId="1" applyNumberFormat="1" applyFont="1" applyFill="1" applyBorder="1" applyAlignment="1">
      <alignment horizontal="center" vertical="center"/>
    </xf>
    <xf numFmtId="164" fontId="2" fillId="4" borderId="9" xfId="1" applyNumberFormat="1" applyFont="1" applyFill="1" applyBorder="1" applyAlignment="1">
      <alignment horizontal="center" vertical="center"/>
    </xf>
    <xf numFmtId="164" fontId="2" fillId="2" borderId="11" xfId="1" applyNumberFormat="1" applyFont="1" applyFill="1" applyBorder="1" applyAlignment="1">
      <alignment horizontal="center" vertical="center"/>
    </xf>
    <xf numFmtId="164" fontId="2" fillId="2" borderId="12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/>
    </xf>
    <xf numFmtId="164" fontId="2" fillId="2" borderId="3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horizontal="center" vertical="center"/>
    </xf>
    <xf numFmtId="164" fontId="3" fillId="2" borderId="3" xfId="1" applyNumberFormat="1" applyFont="1" applyFill="1" applyBorder="1" applyAlignment="1">
      <alignment horizontal="center" vertical="center"/>
    </xf>
    <xf numFmtId="164" fontId="3" fillId="2" borderId="5" xfId="1" applyNumberFormat="1" applyFont="1" applyFill="1" applyBorder="1" applyAlignment="1">
      <alignment horizontal="center" vertical="center"/>
    </xf>
    <xf numFmtId="164" fontId="2" fillId="2" borderId="6" xfId="1" applyNumberFormat="1" applyFont="1" applyFill="1" applyBorder="1" applyAlignment="1">
      <alignment horizontal="center" vertical="center"/>
    </xf>
    <xf numFmtId="164" fontId="3" fillId="2" borderId="1" xfId="1" applyNumberFormat="1" applyFont="1" applyFill="1" applyBorder="1" applyAlignment="1">
      <alignment vertical="center"/>
    </xf>
    <xf numFmtId="164" fontId="2" fillId="2" borderId="5" xfId="1" applyNumberFormat="1" applyFont="1" applyFill="1" applyBorder="1" applyAlignment="1">
      <alignment horizontal="center" vertical="center"/>
    </xf>
    <xf numFmtId="164" fontId="2" fillId="2" borderId="8" xfId="1" applyNumberFormat="1" applyFont="1" applyFill="1" applyBorder="1" applyAlignment="1">
      <alignment horizontal="center" vertical="center"/>
    </xf>
    <xf numFmtId="164" fontId="2" fillId="2" borderId="9" xfId="1" applyNumberFormat="1" applyFont="1" applyFill="1" applyBorder="1" applyAlignment="1">
      <alignment horizontal="center" vertical="center"/>
    </xf>
    <xf numFmtId="3" fontId="2" fillId="0" borderId="5" xfId="0" applyNumberFormat="1" applyFont="1" applyBorder="1" applyAlignment="1">
      <alignment vertical="center" wrapText="1"/>
    </xf>
    <xf numFmtId="164" fontId="2" fillId="0" borderId="1" xfId="1" applyNumberFormat="1" applyFont="1" applyFill="1" applyBorder="1" applyAlignment="1">
      <alignment horizontal="center" vertical="center"/>
    </xf>
    <xf numFmtId="164" fontId="2" fillId="0" borderId="5" xfId="1" applyNumberFormat="1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6" fillId="0" borderId="11" xfId="0" applyFont="1" applyFill="1" applyBorder="1" applyAlignment="1">
      <alignment vertical="center" wrapText="1"/>
    </xf>
    <xf numFmtId="3" fontId="6" fillId="0" borderId="13" xfId="0" applyNumberFormat="1" applyFont="1" applyFill="1" applyBorder="1" applyAlignment="1">
      <alignment horizontal="right" vertical="center"/>
    </xf>
    <xf numFmtId="3" fontId="6" fillId="0" borderId="14" xfId="0" applyNumberFormat="1" applyFont="1" applyFill="1" applyBorder="1" applyAlignment="1">
      <alignment vertical="center" wrapText="1"/>
    </xf>
    <xf numFmtId="0" fontId="6" fillId="0" borderId="4" xfId="0" applyFont="1" applyBorder="1" applyAlignment="1">
      <alignment horizontal="right" vertical="center"/>
    </xf>
    <xf numFmtId="0" fontId="6" fillId="0" borderId="5" xfId="0" applyFont="1" applyBorder="1" applyAlignment="1">
      <alignment vertical="center" wrapText="1"/>
    </xf>
    <xf numFmtId="0" fontId="4" fillId="4" borderId="7" xfId="0" applyFont="1" applyFill="1" applyBorder="1" applyAlignment="1">
      <alignment vertical="center"/>
    </xf>
    <xf numFmtId="0" fontId="4" fillId="4" borderId="8" xfId="0" applyFont="1" applyFill="1" applyBorder="1" applyAlignment="1">
      <alignment vertical="center" wrapText="1"/>
    </xf>
    <xf numFmtId="3" fontId="6" fillId="0" borderId="1" xfId="0" applyNumberFormat="1" applyFont="1" applyFill="1" applyBorder="1" applyAlignment="1">
      <alignment vertical="center" wrapText="1"/>
    </xf>
    <xf numFmtId="1" fontId="6" fillId="0" borderId="2" xfId="0" applyNumberFormat="1" applyFont="1" applyFill="1" applyBorder="1" applyAlignment="1">
      <alignment horizontal="right" vertical="center"/>
    </xf>
    <xf numFmtId="3" fontId="2" fillId="2" borderId="15" xfId="0" applyNumberFormat="1" applyFont="1" applyFill="1" applyBorder="1" applyAlignment="1">
      <alignment vertical="center" wrapText="1"/>
    </xf>
    <xf numFmtId="1" fontId="8" fillId="2" borderId="2" xfId="0" applyNumberFormat="1" applyFont="1" applyFill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164" fontId="8" fillId="2" borderId="1" xfId="1" applyNumberFormat="1" applyFont="1" applyFill="1" applyBorder="1" applyAlignment="1">
      <alignment horizontal="center" vertical="center"/>
    </xf>
    <xf numFmtId="164" fontId="8" fillId="0" borderId="1" xfId="1" applyNumberFormat="1" applyFont="1" applyFill="1" applyBorder="1" applyAlignment="1">
      <alignment horizontal="center" vertical="center"/>
    </xf>
    <xf numFmtId="164" fontId="8" fillId="2" borderId="3" xfId="1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vertical="center"/>
    </xf>
    <xf numFmtId="1" fontId="8" fillId="2" borderId="10" xfId="0" applyNumberFormat="1" applyFont="1" applyFill="1" applyBorder="1" applyAlignment="1">
      <alignment vertical="center" wrapText="1"/>
    </xf>
    <xf numFmtId="3" fontId="8" fillId="2" borderId="11" xfId="0" applyNumberFormat="1" applyFont="1" applyFill="1" applyBorder="1" applyAlignment="1">
      <alignment vertical="center" wrapText="1"/>
    </xf>
    <xf numFmtId="164" fontId="8" fillId="2" borderId="11" xfId="1" applyNumberFormat="1" applyFont="1" applyFill="1" applyBorder="1" applyAlignment="1">
      <alignment horizontal="center" vertical="center"/>
    </xf>
    <xf numFmtId="164" fontId="8" fillId="2" borderId="12" xfId="1" applyNumberFormat="1" applyFont="1" applyFill="1" applyBorder="1" applyAlignment="1">
      <alignment horizontal="center" vertical="center"/>
    </xf>
    <xf numFmtId="3" fontId="7" fillId="2" borderId="0" xfId="0" applyNumberFormat="1" applyFont="1" applyFill="1" applyAlignment="1">
      <alignment horizontal="left" vertical="center" wrapText="1"/>
    </xf>
    <xf numFmtId="3" fontId="2" fillId="2" borderId="0" xfId="0" applyNumberFormat="1" applyFont="1" applyFill="1" applyAlignment="1">
      <alignment horizontal="center" vertical="center" wrapText="1"/>
    </xf>
    <xf numFmtId="164" fontId="3" fillId="0" borderId="1" xfId="1" applyNumberFormat="1" applyFont="1" applyFill="1" applyBorder="1" applyAlignment="1">
      <alignment horizontal="center" vertical="center"/>
    </xf>
    <xf numFmtId="164" fontId="4" fillId="4" borderId="8" xfId="1" applyNumberFormat="1" applyFont="1" applyFill="1" applyBorder="1" applyAlignment="1">
      <alignment horizontal="right" vertical="center"/>
    </xf>
    <xf numFmtId="164" fontId="4" fillId="4" borderId="9" xfId="1" applyNumberFormat="1" applyFont="1" applyFill="1" applyBorder="1" applyAlignment="1">
      <alignment horizontal="right" vertical="center"/>
    </xf>
    <xf numFmtId="164" fontId="4" fillId="0" borderId="11" xfId="1" applyNumberFormat="1" applyFont="1" applyFill="1" applyBorder="1" applyAlignment="1">
      <alignment horizontal="right" vertical="center"/>
    </xf>
    <xf numFmtId="164" fontId="4" fillId="0" borderId="14" xfId="1" applyNumberFormat="1" applyFont="1" applyFill="1" applyBorder="1" applyAlignment="1">
      <alignment horizontal="right" vertical="center"/>
    </xf>
    <xf numFmtId="164" fontId="4" fillId="0" borderId="1" xfId="1" applyNumberFormat="1" applyFont="1" applyFill="1" applyBorder="1" applyAlignment="1">
      <alignment horizontal="right" vertical="center"/>
    </xf>
    <xf numFmtId="164" fontId="4" fillId="3" borderId="5" xfId="1" applyNumberFormat="1" applyFont="1" applyFill="1" applyBorder="1" applyAlignment="1">
      <alignment horizontal="right" vertical="center"/>
    </xf>
    <xf numFmtId="164" fontId="4" fillId="3" borderId="6" xfId="1" applyNumberFormat="1" applyFont="1" applyFill="1" applyBorder="1" applyAlignment="1">
      <alignment horizontal="right" vertical="center"/>
    </xf>
    <xf numFmtId="0" fontId="2" fillId="0" borderId="0" xfId="0" applyFont="1" applyAlignment="1">
      <alignment vertical="center" wrapText="1"/>
    </xf>
    <xf numFmtId="164" fontId="6" fillId="0" borderId="1" xfId="1" applyNumberFormat="1" applyFont="1" applyFill="1" applyBorder="1" applyAlignment="1">
      <alignment horizontal="right" vertical="center"/>
    </xf>
    <xf numFmtId="164" fontId="4" fillId="0" borderId="12" xfId="1" applyNumberFormat="1" applyFont="1" applyFill="1" applyBorder="1" applyAlignment="1">
      <alignment horizontal="right" vertical="center"/>
    </xf>
    <xf numFmtId="164" fontId="8" fillId="0" borderId="6" xfId="1" applyNumberFormat="1" applyFont="1" applyFill="1" applyBorder="1" applyAlignment="1">
      <alignment horizontal="center" vertical="center"/>
    </xf>
    <xf numFmtId="164" fontId="6" fillId="0" borderId="11" xfId="1" applyNumberFormat="1" applyFont="1" applyFill="1" applyBorder="1" applyAlignment="1">
      <alignment horizontal="right" vertical="center"/>
    </xf>
    <xf numFmtId="164" fontId="6" fillId="0" borderId="14" xfId="1" applyNumberFormat="1" applyFont="1" applyFill="1" applyBorder="1" applyAlignment="1">
      <alignment horizontal="right" vertical="center"/>
    </xf>
    <xf numFmtId="3" fontId="3" fillId="3" borderId="0" xfId="0" applyNumberFormat="1" applyFont="1" applyFill="1" applyAlignment="1">
      <alignment horizontal="right" vertical="center"/>
    </xf>
    <xf numFmtId="3" fontId="2" fillId="2" borderId="0" xfId="0" applyNumberFormat="1" applyFont="1" applyFill="1" applyAlignment="1">
      <alignment horizontal="center" vertical="center" wrapText="1"/>
    </xf>
  </cellXfs>
  <cellStyles count="3">
    <cellStyle name="Обычный" xfId="0" builtinId="0"/>
    <cellStyle name="Финансовый" xfId="1" builtinId="3"/>
    <cellStyle name="Финансовый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4"/>
  <sheetViews>
    <sheetView tabSelected="1" view="pageBreakPreview" zoomScaleNormal="90" zoomScaleSheetLayoutView="100" workbookViewId="0">
      <pane xSplit="2" ySplit="13" topLeftCell="C14" activePane="bottomRight" state="frozen"/>
      <selection pane="topRight" activeCell="C1" sqref="C1"/>
      <selection pane="bottomLeft" activeCell="A10" sqref="A10"/>
      <selection pane="bottomRight" activeCell="G6" sqref="G6"/>
    </sheetView>
  </sheetViews>
  <sheetFormatPr defaultColWidth="58.33203125" defaultRowHeight="15.6" x14ac:dyDescent="0.3"/>
  <cols>
    <col min="1" max="1" width="9" style="6" bestFit="1" customWidth="1"/>
    <col min="2" max="2" width="45.6640625" style="12" customWidth="1"/>
    <col min="3" max="3" width="15.6640625" style="13" bestFit="1" customWidth="1"/>
    <col min="4" max="6" width="14" style="13" bestFit="1" customWidth="1"/>
    <col min="7" max="8" width="12.6640625" style="13" bestFit="1" customWidth="1"/>
    <col min="9" max="9" width="14.88671875" style="13" customWidth="1"/>
    <col min="10" max="10" width="11.88671875" style="13" customWidth="1"/>
    <col min="11" max="11" width="15.6640625" style="13" bestFit="1" customWidth="1"/>
    <col min="12" max="12" width="7" style="13" customWidth="1"/>
    <col min="13" max="83" width="12.109375" style="13" customWidth="1"/>
    <col min="84" max="147" width="58.33203125" style="13"/>
    <col min="148" max="148" width="9" style="13" customWidth="1"/>
    <col min="149" max="149" width="60.33203125" style="13" customWidth="1"/>
    <col min="150" max="150" width="15.6640625" style="13" bestFit="1" customWidth="1"/>
    <col min="151" max="151" width="14.109375" style="13" bestFit="1" customWidth="1"/>
    <col min="152" max="152" width="14.109375" style="13" customWidth="1"/>
    <col min="153" max="153" width="14.109375" style="13" bestFit="1" customWidth="1"/>
    <col min="154" max="155" width="13.109375" style="13" bestFit="1" customWidth="1"/>
    <col min="156" max="156" width="14" style="13" customWidth="1"/>
    <col min="157" max="157" width="13.109375" style="13" customWidth="1"/>
    <col min="158" max="158" width="16.44140625" style="13" customWidth="1"/>
    <col min="159" max="159" width="18.5546875" style="13" customWidth="1"/>
    <col min="160" max="160" width="8.109375" style="13" bestFit="1" customWidth="1"/>
    <col min="161" max="403" width="58.33203125" style="13"/>
    <col min="404" max="404" width="9" style="13" customWidth="1"/>
    <col min="405" max="405" width="60.33203125" style="13" customWidth="1"/>
    <col min="406" max="406" width="15.6640625" style="13" bestFit="1" customWidth="1"/>
    <col min="407" max="407" width="14.109375" style="13" bestFit="1" customWidth="1"/>
    <col min="408" max="408" width="14.109375" style="13" customWidth="1"/>
    <col min="409" max="409" width="14.109375" style="13" bestFit="1" customWidth="1"/>
    <col min="410" max="411" width="13.109375" style="13" bestFit="1" customWidth="1"/>
    <col min="412" max="412" width="14" style="13" customWidth="1"/>
    <col min="413" max="413" width="13.109375" style="13" customWidth="1"/>
    <col min="414" max="414" width="16.44140625" style="13" customWidth="1"/>
    <col min="415" max="415" width="18.5546875" style="13" customWidth="1"/>
    <col min="416" max="416" width="8.109375" style="13" bestFit="1" customWidth="1"/>
    <col min="417" max="659" width="58.33203125" style="13"/>
    <col min="660" max="660" width="9" style="13" customWidth="1"/>
    <col min="661" max="661" width="60.33203125" style="13" customWidth="1"/>
    <col min="662" max="662" width="15.6640625" style="13" bestFit="1" customWidth="1"/>
    <col min="663" max="663" width="14.109375" style="13" bestFit="1" customWidth="1"/>
    <col min="664" max="664" width="14.109375" style="13" customWidth="1"/>
    <col min="665" max="665" width="14.109375" style="13" bestFit="1" customWidth="1"/>
    <col min="666" max="667" width="13.109375" style="13" bestFit="1" customWidth="1"/>
    <col min="668" max="668" width="14" style="13" customWidth="1"/>
    <col min="669" max="669" width="13.109375" style="13" customWidth="1"/>
    <col min="670" max="670" width="16.44140625" style="13" customWidth="1"/>
    <col min="671" max="671" width="18.5546875" style="13" customWidth="1"/>
    <col min="672" max="672" width="8.109375" style="13" bestFit="1" customWidth="1"/>
    <col min="673" max="915" width="58.33203125" style="13"/>
    <col min="916" max="916" width="9" style="13" customWidth="1"/>
    <col min="917" max="917" width="60.33203125" style="13" customWidth="1"/>
    <col min="918" max="918" width="15.6640625" style="13" bestFit="1" customWidth="1"/>
    <col min="919" max="919" width="14.109375" style="13" bestFit="1" customWidth="1"/>
    <col min="920" max="920" width="14.109375" style="13" customWidth="1"/>
    <col min="921" max="921" width="14.109375" style="13" bestFit="1" customWidth="1"/>
    <col min="922" max="923" width="13.109375" style="13" bestFit="1" customWidth="1"/>
    <col min="924" max="924" width="14" style="13" customWidth="1"/>
    <col min="925" max="925" width="13.109375" style="13" customWidth="1"/>
    <col min="926" max="926" width="16.44140625" style="13" customWidth="1"/>
    <col min="927" max="927" width="18.5546875" style="13" customWidth="1"/>
    <col min="928" max="928" width="8.109375" style="13" bestFit="1" customWidth="1"/>
    <col min="929" max="1171" width="58.33203125" style="13"/>
    <col min="1172" max="1172" width="9" style="13" customWidth="1"/>
    <col min="1173" max="1173" width="60.33203125" style="13" customWidth="1"/>
    <col min="1174" max="1174" width="15.6640625" style="13" bestFit="1" customWidth="1"/>
    <col min="1175" max="1175" width="14.109375" style="13" bestFit="1" customWidth="1"/>
    <col min="1176" max="1176" width="14.109375" style="13" customWidth="1"/>
    <col min="1177" max="1177" width="14.109375" style="13" bestFit="1" customWidth="1"/>
    <col min="1178" max="1179" width="13.109375" style="13" bestFit="1" customWidth="1"/>
    <col min="1180" max="1180" width="14" style="13" customWidth="1"/>
    <col min="1181" max="1181" width="13.109375" style="13" customWidth="1"/>
    <col min="1182" max="1182" width="16.44140625" style="13" customWidth="1"/>
    <col min="1183" max="1183" width="18.5546875" style="13" customWidth="1"/>
    <col min="1184" max="1184" width="8.109375" style="13" bestFit="1" customWidth="1"/>
    <col min="1185" max="1427" width="58.33203125" style="13"/>
    <col min="1428" max="1428" width="9" style="13" customWidth="1"/>
    <col min="1429" max="1429" width="60.33203125" style="13" customWidth="1"/>
    <col min="1430" max="1430" width="15.6640625" style="13" bestFit="1" customWidth="1"/>
    <col min="1431" max="1431" width="14.109375" style="13" bestFit="1" customWidth="1"/>
    <col min="1432" max="1432" width="14.109375" style="13" customWidth="1"/>
    <col min="1433" max="1433" width="14.109375" style="13" bestFit="1" customWidth="1"/>
    <col min="1434" max="1435" width="13.109375" style="13" bestFit="1" customWidth="1"/>
    <col min="1436" max="1436" width="14" style="13" customWidth="1"/>
    <col min="1437" max="1437" width="13.109375" style="13" customWidth="1"/>
    <col min="1438" max="1438" width="16.44140625" style="13" customWidth="1"/>
    <col min="1439" max="1439" width="18.5546875" style="13" customWidth="1"/>
    <col min="1440" max="1440" width="8.109375" style="13" bestFit="1" customWidth="1"/>
    <col min="1441" max="1683" width="58.33203125" style="13"/>
    <col min="1684" max="1684" width="9" style="13" customWidth="1"/>
    <col min="1685" max="1685" width="60.33203125" style="13" customWidth="1"/>
    <col min="1686" max="1686" width="15.6640625" style="13" bestFit="1" customWidth="1"/>
    <col min="1687" max="1687" width="14.109375" style="13" bestFit="1" customWidth="1"/>
    <col min="1688" max="1688" width="14.109375" style="13" customWidth="1"/>
    <col min="1689" max="1689" width="14.109375" style="13" bestFit="1" customWidth="1"/>
    <col min="1690" max="1691" width="13.109375" style="13" bestFit="1" customWidth="1"/>
    <col min="1692" max="1692" width="14" style="13" customWidth="1"/>
    <col min="1693" max="1693" width="13.109375" style="13" customWidth="1"/>
    <col min="1694" max="1694" width="16.44140625" style="13" customWidth="1"/>
    <col min="1695" max="1695" width="18.5546875" style="13" customWidth="1"/>
    <col min="1696" max="1696" width="8.109375" style="13" bestFit="1" customWidth="1"/>
    <col min="1697" max="1939" width="58.33203125" style="13"/>
    <col min="1940" max="1940" width="9" style="13" customWidth="1"/>
    <col min="1941" max="1941" width="60.33203125" style="13" customWidth="1"/>
    <col min="1942" max="1942" width="15.6640625" style="13" bestFit="1" customWidth="1"/>
    <col min="1943" max="1943" width="14.109375" style="13" bestFit="1" customWidth="1"/>
    <col min="1944" max="1944" width="14.109375" style="13" customWidth="1"/>
    <col min="1945" max="1945" width="14.109375" style="13" bestFit="1" customWidth="1"/>
    <col min="1946" max="1947" width="13.109375" style="13" bestFit="1" customWidth="1"/>
    <col min="1948" max="1948" width="14" style="13" customWidth="1"/>
    <col min="1949" max="1949" width="13.109375" style="13" customWidth="1"/>
    <col min="1950" max="1950" width="16.44140625" style="13" customWidth="1"/>
    <col min="1951" max="1951" width="18.5546875" style="13" customWidth="1"/>
    <col min="1952" max="1952" width="8.109375" style="13" bestFit="1" customWidth="1"/>
    <col min="1953" max="2195" width="58.33203125" style="13"/>
    <col min="2196" max="2196" width="9" style="13" customWidth="1"/>
    <col min="2197" max="2197" width="60.33203125" style="13" customWidth="1"/>
    <col min="2198" max="2198" width="15.6640625" style="13" bestFit="1" customWidth="1"/>
    <col min="2199" max="2199" width="14.109375" style="13" bestFit="1" customWidth="1"/>
    <col min="2200" max="2200" width="14.109375" style="13" customWidth="1"/>
    <col min="2201" max="2201" width="14.109375" style="13" bestFit="1" customWidth="1"/>
    <col min="2202" max="2203" width="13.109375" style="13" bestFit="1" customWidth="1"/>
    <col min="2204" max="2204" width="14" style="13" customWidth="1"/>
    <col min="2205" max="2205" width="13.109375" style="13" customWidth="1"/>
    <col min="2206" max="2206" width="16.44140625" style="13" customWidth="1"/>
    <col min="2207" max="2207" width="18.5546875" style="13" customWidth="1"/>
    <col min="2208" max="2208" width="8.109375" style="13" bestFit="1" customWidth="1"/>
    <col min="2209" max="2451" width="58.33203125" style="13"/>
    <col min="2452" max="2452" width="9" style="13" customWidth="1"/>
    <col min="2453" max="2453" width="60.33203125" style="13" customWidth="1"/>
    <col min="2454" max="2454" width="15.6640625" style="13" bestFit="1" customWidth="1"/>
    <col min="2455" max="2455" width="14.109375" style="13" bestFit="1" customWidth="1"/>
    <col min="2456" max="2456" width="14.109375" style="13" customWidth="1"/>
    <col min="2457" max="2457" width="14.109375" style="13" bestFit="1" customWidth="1"/>
    <col min="2458" max="2459" width="13.109375" style="13" bestFit="1" customWidth="1"/>
    <col min="2460" max="2460" width="14" style="13" customWidth="1"/>
    <col min="2461" max="2461" width="13.109375" style="13" customWidth="1"/>
    <col min="2462" max="2462" width="16.44140625" style="13" customWidth="1"/>
    <col min="2463" max="2463" width="18.5546875" style="13" customWidth="1"/>
    <col min="2464" max="2464" width="8.109375" style="13" bestFit="1" customWidth="1"/>
    <col min="2465" max="2707" width="58.33203125" style="13"/>
    <col min="2708" max="2708" width="9" style="13" customWidth="1"/>
    <col min="2709" max="2709" width="60.33203125" style="13" customWidth="1"/>
    <col min="2710" max="2710" width="15.6640625" style="13" bestFit="1" customWidth="1"/>
    <col min="2711" max="2711" width="14.109375" style="13" bestFit="1" customWidth="1"/>
    <col min="2712" max="2712" width="14.109375" style="13" customWidth="1"/>
    <col min="2713" max="2713" width="14.109375" style="13" bestFit="1" customWidth="1"/>
    <col min="2714" max="2715" width="13.109375" style="13" bestFit="1" customWidth="1"/>
    <col min="2716" max="2716" width="14" style="13" customWidth="1"/>
    <col min="2717" max="2717" width="13.109375" style="13" customWidth="1"/>
    <col min="2718" max="2718" width="16.44140625" style="13" customWidth="1"/>
    <col min="2719" max="2719" width="18.5546875" style="13" customWidth="1"/>
    <col min="2720" max="2720" width="8.109375" style="13" bestFit="1" customWidth="1"/>
    <col min="2721" max="2963" width="58.33203125" style="13"/>
    <col min="2964" max="2964" width="9" style="13" customWidth="1"/>
    <col min="2965" max="2965" width="60.33203125" style="13" customWidth="1"/>
    <col min="2966" max="2966" width="15.6640625" style="13" bestFit="1" customWidth="1"/>
    <col min="2967" max="2967" width="14.109375" style="13" bestFit="1" customWidth="1"/>
    <col min="2968" max="2968" width="14.109375" style="13" customWidth="1"/>
    <col min="2969" max="2969" width="14.109375" style="13" bestFit="1" customWidth="1"/>
    <col min="2970" max="2971" width="13.109375" style="13" bestFit="1" customWidth="1"/>
    <col min="2972" max="2972" width="14" style="13" customWidth="1"/>
    <col min="2973" max="2973" width="13.109375" style="13" customWidth="1"/>
    <col min="2974" max="2974" width="16.44140625" style="13" customWidth="1"/>
    <col min="2975" max="2975" width="18.5546875" style="13" customWidth="1"/>
    <col min="2976" max="2976" width="8.109375" style="13" bestFit="1" customWidth="1"/>
    <col min="2977" max="3219" width="58.33203125" style="13"/>
    <col min="3220" max="3220" width="9" style="13" customWidth="1"/>
    <col min="3221" max="3221" width="60.33203125" style="13" customWidth="1"/>
    <col min="3222" max="3222" width="15.6640625" style="13" bestFit="1" customWidth="1"/>
    <col min="3223" max="3223" width="14.109375" style="13" bestFit="1" customWidth="1"/>
    <col min="3224" max="3224" width="14.109375" style="13" customWidth="1"/>
    <col min="3225" max="3225" width="14.109375" style="13" bestFit="1" customWidth="1"/>
    <col min="3226" max="3227" width="13.109375" style="13" bestFit="1" customWidth="1"/>
    <col min="3228" max="3228" width="14" style="13" customWidth="1"/>
    <col min="3229" max="3229" width="13.109375" style="13" customWidth="1"/>
    <col min="3230" max="3230" width="16.44140625" style="13" customWidth="1"/>
    <col min="3231" max="3231" width="18.5546875" style="13" customWidth="1"/>
    <col min="3232" max="3232" width="8.109375" style="13" bestFit="1" customWidth="1"/>
    <col min="3233" max="3475" width="58.33203125" style="13"/>
    <col min="3476" max="3476" width="9" style="13" customWidth="1"/>
    <col min="3477" max="3477" width="60.33203125" style="13" customWidth="1"/>
    <col min="3478" max="3478" width="15.6640625" style="13" bestFit="1" customWidth="1"/>
    <col min="3479" max="3479" width="14.109375" style="13" bestFit="1" customWidth="1"/>
    <col min="3480" max="3480" width="14.109375" style="13" customWidth="1"/>
    <col min="3481" max="3481" width="14.109375" style="13" bestFit="1" customWidth="1"/>
    <col min="3482" max="3483" width="13.109375" style="13" bestFit="1" customWidth="1"/>
    <col min="3484" max="3484" width="14" style="13" customWidth="1"/>
    <col min="3485" max="3485" width="13.109375" style="13" customWidth="1"/>
    <col min="3486" max="3486" width="16.44140625" style="13" customWidth="1"/>
    <col min="3487" max="3487" width="18.5546875" style="13" customWidth="1"/>
    <col min="3488" max="3488" width="8.109375" style="13" bestFit="1" customWidth="1"/>
    <col min="3489" max="3731" width="58.33203125" style="13"/>
    <col min="3732" max="3732" width="9" style="13" customWidth="1"/>
    <col min="3733" max="3733" width="60.33203125" style="13" customWidth="1"/>
    <col min="3734" max="3734" width="15.6640625" style="13" bestFit="1" customWidth="1"/>
    <col min="3735" max="3735" width="14.109375" style="13" bestFit="1" customWidth="1"/>
    <col min="3736" max="3736" width="14.109375" style="13" customWidth="1"/>
    <col min="3737" max="3737" width="14.109375" style="13" bestFit="1" customWidth="1"/>
    <col min="3738" max="3739" width="13.109375" style="13" bestFit="1" customWidth="1"/>
    <col min="3740" max="3740" width="14" style="13" customWidth="1"/>
    <col min="3741" max="3741" width="13.109375" style="13" customWidth="1"/>
    <col min="3742" max="3742" width="16.44140625" style="13" customWidth="1"/>
    <col min="3743" max="3743" width="18.5546875" style="13" customWidth="1"/>
    <col min="3744" max="3744" width="8.109375" style="13" bestFit="1" customWidth="1"/>
    <col min="3745" max="3987" width="58.33203125" style="13"/>
    <col min="3988" max="3988" width="9" style="13" customWidth="1"/>
    <col min="3989" max="3989" width="60.33203125" style="13" customWidth="1"/>
    <col min="3990" max="3990" width="15.6640625" style="13" bestFit="1" customWidth="1"/>
    <col min="3991" max="3991" width="14.109375" style="13" bestFit="1" customWidth="1"/>
    <col min="3992" max="3992" width="14.109375" style="13" customWidth="1"/>
    <col min="3993" max="3993" width="14.109375" style="13" bestFit="1" customWidth="1"/>
    <col min="3994" max="3995" width="13.109375" style="13" bestFit="1" customWidth="1"/>
    <col min="3996" max="3996" width="14" style="13" customWidth="1"/>
    <col min="3997" max="3997" width="13.109375" style="13" customWidth="1"/>
    <col min="3998" max="3998" width="16.44140625" style="13" customWidth="1"/>
    <col min="3999" max="3999" width="18.5546875" style="13" customWidth="1"/>
    <col min="4000" max="4000" width="8.109375" style="13" bestFit="1" customWidth="1"/>
    <col min="4001" max="4243" width="58.33203125" style="13"/>
    <col min="4244" max="4244" width="9" style="13" customWidth="1"/>
    <col min="4245" max="4245" width="60.33203125" style="13" customWidth="1"/>
    <col min="4246" max="4246" width="15.6640625" style="13" bestFit="1" customWidth="1"/>
    <col min="4247" max="4247" width="14.109375" style="13" bestFit="1" customWidth="1"/>
    <col min="4248" max="4248" width="14.109375" style="13" customWidth="1"/>
    <col min="4249" max="4249" width="14.109375" style="13" bestFit="1" customWidth="1"/>
    <col min="4250" max="4251" width="13.109375" style="13" bestFit="1" customWidth="1"/>
    <col min="4252" max="4252" width="14" style="13" customWidth="1"/>
    <col min="4253" max="4253" width="13.109375" style="13" customWidth="1"/>
    <col min="4254" max="4254" width="16.44140625" style="13" customWidth="1"/>
    <col min="4255" max="4255" width="18.5546875" style="13" customWidth="1"/>
    <col min="4256" max="4256" width="8.109375" style="13" bestFit="1" customWidth="1"/>
    <col min="4257" max="4499" width="58.33203125" style="13"/>
    <col min="4500" max="4500" width="9" style="13" customWidth="1"/>
    <col min="4501" max="4501" width="60.33203125" style="13" customWidth="1"/>
    <col min="4502" max="4502" width="15.6640625" style="13" bestFit="1" customWidth="1"/>
    <col min="4503" max="4503" width="14.109375" style="13" bestFit="1" customWidth="1"/>
    <col min="4504" max="4504" width="14.109375" style="13" customWidth="1"/>
    <col min="4505" max="4505" width="14.109375" style="13" bestFit="1" customWidth="1"/>
    <col min="4506" max="4507" width="13.109375" style="13" bestFit="1" customWidth="1"/>
    <col min="4508" max="4508" width="14" style="13" customWidth="1"/>
    <col min="4509" max="4509" width="13.109375" style="13" customWidth="1"/>
    <col min="4510" max="4510" width="16.44140625" style="13" customWidth="1"/>
    <col min="4511" max="4511" width="18.5546875" style="13" customWidth="1"/>
    <col min="4512" max="4512" width="8.109375" style="13" bestFit="1" customWidth="1"/>
    <col min="4513" max="4755" width="58.33203125" style="13"/>
    <col min="4756" max="4756" width="9" style="13" customWidth="1"/>
    <col min="4757" max="4757" width="60.33203125" style="13" customWidth="1"/>
    <col min="4758" max="4758" width="15.6640625" style="13" bestFit="1" customWidth="1"/>
    <col min="4759" max="4759" width="14.109375" style="13" bestFit="1" customWidth="1"/>
    <col min="4760" max="4760" width="14.109375" style="13" customWidth="1"/>
    <col min="4761" max="4761" width="14.109375" style="13" bestFit="1" customWidth="1"/>
    <col min="4762" max="4763" width="13.109375" style="13" bestFit="1" customWidth="1"/>
    <col min="4764" max="4764" width="14" style="13" customWidth="1"/>
    <col min="4765" max="4765" width="13.109375" style="13" customWidth="1"/>
    <col min="4766" max="4766" width="16.44140625" style="13" customWidth="1"/>
    <col min="4767" max="4767" width="18.5546875" style="13" customWidth="1"/>
    <col min="4768" max="4768" width="8.109375" style="13" bestFit="1" customWidth="1"/>
    <col min="4769" max="5011" width="58.33203125" style="13"/>
    <col min="5012" max="5012" width="9" style="13" customWidth="1"/>
    <col min="5013" max="5013" width="60.33203125" style="13" customWidth="1"/>
    <col min="5014" max="5014" width="15.6640625" style="13" bestFit="1" customWidth="1"/>
    <col min="5015" max="5015" width="14.109375" style="13" bestFit="1" customWidth="1"/>
    <col min="5016" max="5016" width="14.109375" style="13" customWidth="1"/>
    <col min="5017" max="5017" width="14.109375" style="13" bestFit="1" customWidth="1"/>
    <col min="5018" max="5019" width="13.109375" style="13" bestFit="1" customWidth="1"/>
    <col min="5020" max="5020" width="14" style="13" customWidth="1"/>
    <col min="5021" max="5021" width="13.109375" style="13" customWidth="1"/>
    <col min="5022" max="5022" width="16.44140625" style="13" customWidth="1"/>
    <col min="5023" max="5023" width="18.5546875" style="13" customWidth="1"/>
    <col min="5024" max="5024" width="8.109375" style="13" bestFit="1" customWidth="1"/>
    <col min="5025" max="5267" width="58.33203125" style="13"/>
    <col min="5268" max="5268" width="9" style="13" customWidth="1"/>
    <col min="5269" max="5269" width="60.33203125" style="13" customWidth="1"/>
    <col min="5270" max="5270" width="15.6640625" style="13" bestFit="1" customWidth="1"/>
    <col min="5271" max="5271" width="14.109375" style="13" bestFit="1" customWidth="1"/>
    <col min="5272" max="5272" width="14.109375" style="13" customWidth="1"/>
    <col min="5273" max="5273" width="14.109375" style="13" bestFit="1" customWidth="1"/>
    <col min="5274" max="5275" width="13.109375" style="13" bestFit="1" customWidth="1"/>
    <col min="5276" max="5276" width="14" style="13" customWidth="1"/>
    <col min="5277" max="5277" width="13.109375" style="13" customWidth="1"/>
    <col min="5278" max="5278" width="16.44140625" style="13" customWidth="1"/>
    <col min="5279" max="5279" width="18.5546875" style="13" customWidth="1"/>
    <col min="5280" max="5280" width="8.109375" style="13" bestFit="1" customWidth="1"/>
    <col min="5281" max="5523" width="58.33203125" style="13"/>
    <col min="5524" max="5524" width="9" style="13" customWidth="1"/>
    <col min="5525" max="5525" width="60.33203125" style="13" customWidth="1"/>
    <col min="5526" max="5526" width="15.6640625" style="13" bestFit="1" customWidth="1"/>
    <col min="5527" max="5527" width="14.109375" style="13" bestFit="1" customWidth="1"/>
    <col min="5528" max="5528" width="14.109375" style="13" customWidth="1"/>
    <col min="5529" max="5529" width="14.109375" style="13" bestFit="1" customWidth="1"/>
    <col min="5530" max="5531" width="13.109375" style="13" bestFit="1" customWidth="1"/>
    <col min="5532" max="5532" width="14" style="13" customWidth="1"/>
    <col min="5533" max="5533" width="13.109375" style="13" customWidth="1"/>
    <col min="5534" max="5534" width="16.44140625" style="13" customWidth="1"/>
    <col min="5535" max="5535" width="18.5546875" style="13" customWidth="1"/>
    <col min="5536" max="5536" width="8.109375" style="13" bestFit="1" customWidth="1"/>
    <col min="5537" max="5779" width="58.33203125" style="13"/>
    <col min="5780" max="5780" width="9" style="13" customWidth="1"/>
    <col min="5781" max="5781" width="60.33203125" style="13" customWidth="1"/>
    <col min="5782" max="5782" width="15.6640625" style="13" bestFit="1" customWidth="1"/>
    <col min="5783" max="5783" width="14.109375" style="13" bestFit="1" customWidth="1"/>
    <col min="5784" max="5784" width="14.109375" style="13" customWidth="1"/>
    <col min="5785" max="5785" width="14.109375" style="13" bestFit="1" customWidth="1"/>
    <col min="5786" max="5787" width="13.109375" style="13" bestFit="1" customWidth="1"/>
    <col min="5788" max="5788" width="14" style="13" customWidth="1"/>
    <col min="5789" max="5789" width="13.109375" style="13" customWidth="1"/>
    <col min="5790" max="5790" width="16.44140625" style="13" customWidth="1"/>
    <col min="5791" max="5791" width="18.5546875" style="13" customWidth="1"/>
    <col min="5792" max="5792" width="8.109375" style="13" bestFit="1" customWidth="1"/>
    <col min="5793" max="6035" width="58.33203125" style="13"/>
    <col min="6036" max="6036" width="9" style="13" customWidth="1"/>
    <col min="6037" max="6037" width="60.33203125" style="13" customWidth="1"/>
    <col min="6038" max="6038" width="15.6640625" style="13" bestFit="1" customWidth="1"/>
    <col min="6039" max="6039" width="14.109375" style="13" bestFit="1" customWidth="1"/>
    <col min="6040" max="6040" width="14.109375" style="13" customWidth="1"/>
    <col min="6041" max="6041" width="14.109375" style="13" bestFit="1" customWidth="1"/>
    <col min="6042" max="6043" width="13.109375" style="13" bestFit="1" customWidth="1"/>
    <col min="6044" max="6044" width="14" style="13" customWidth="1"/>
    <col min="6045" max="6045" width="13.109375" style="13" customWidth="1"/>
    <col min="6046" max="6046" width="16.44140625" style="13" customWidth="1"/>
    <col min="6047" max="6047" width="18.5546875" style="13" customWidth="1"/>
    <col min="6048" max="6048" width="8.109375" style="13" bestFit="1" customWidth="1"/>
    <col min="6049" max="6291" width="58.33203125" style="13"/>
    <col min="6292" max="6292" width="9" style="13" customWidth="1"/>
    <col min="6293" max="6293" width="60.33203125" style="13" customWidth="1"/>
    <col min="6294" max="6294" width="15.6640625" style="13" bestFit="1" customWidth="1"/>
    <col min="6295" max="6295" width="14.109375" style="13" bestFit="1" customWidth="1"/>
    <col min="6296" max="6296" width="14.109375" style="13" customWidth="1"/>
    <col min="6297" max="6297" width="14.109375" style="13" bestFit="1" customWidth="1"/>
    <col min="6298" max="6299" width="13.109375" style="13" bestFit="1" customWidth="1"/>
    <col min="6300" max="6300" width="14" style="13" customWidth="1"/>
    <col min="6301" max="6301" width="13.109375" style="13" customWidth="1"/>
    <col min="6302" max="6302" width="16.44140625" style="13" customWidth="1"/>
    <col min="6303" max="6303" width="18.5546875" style="13" customWidth="1"/>
    <col min="6304" max="6304" width="8.109375" style="13" bestFit="1" customWidth="1"/>
    <col min="6305" max="6547" width="58.33203125" style="13"/>
    <col min="6548" max="6548" width="9" style="13" customWidth="1"/>
    <col min="6549" max="6549" width="60.33203125" style="13" customWidth="1"/>
    <col min="6550" max="6550" width="15.6640625" style="13" bestFit="1" customWidth="1"/>
    <col min="6551" max="6551" width="14.109375" style="13" bestFit="1" customWidth="1"/>
    <col min="6552" max="6552" width="14.109375" style="13" customWidth="1"/>
    <col min="6553" max="6553" width="14.109375" style="13" bestFit="1" customWidth="1"/>
    <col min="6554" max="6555" width="13.109375" style="13" bestFit="1" customWidth="1"/>
    <col min="6556" max="6556" width="14" style="13" customWidth="1"/>
    <col min="6557" max="6557" width="13.109375" style="13" customWidth="1"/>
    <col min="6558" max="6558" width="16.44140625" style="13" customWidth="1"/>
    <col min="6559" max="6559" width="18.5546875" style="13" customWidth="1"/>
    <col min="6560" max="6560" width="8.109375" style="13" bestFit="1" customWidth="1"/>
    <col min="6561" max="6803" width="58.33203125" style="13"/>
    <col min="6804" max="6804" width="9" style="13" customWidth="1"/>
    <col min="6805" max="6805" width="60.33203125" style="13" customWidth="1"/>
    <col min="6806" max="6806" width="15.6640625" style="13" bestFit="1" customWidth="1"/>
    <col min="6807" max="6807" width="14.109375" style="13" bestFit="1" customWidth="1"/>
    <col min="6808" max="6808" width="14.109375" style="13" customWidth="1"/>
    <col min="6809" max="6809" width="14.109375" style="13" bestFit="1" customWidth="1"/>
    <col min="6810" max="6811" width="13.109375" style="13" bestFit="1" customWidth="1"/>
    <col min="6812" max="6812" width="14" style="13" customWidth="1"/>
    <col min="6813" max="6813" width="13.109375" style="13" customWidth="1"/>
    <col min="6814" max="6814" width="16.44140625" style="13" customWidth="1"/>
    <col min="6815" max="6815" width="18.5546875" style="13" customWidth="1"/>
    <col min="6816" max="6816" width="8.109375" style="13" bestFit="1" customWidth="1"/>
    <col min="6817" max="7059" width="58.33203125" style="13"/>
    <col min="7060" max="7060" width="9" style="13" customWidth="1"/>
    <col min="7061" max="7061" width="60.33203125" style="13" customWidth="1"/>
    <col min="7062" max="7062" width="15.6640625" style="13" bestFit="1" customWidth="1"/>
    <col min="7063" max="7063" width="14.109375" style="13" bestFit="1" customWidth="1"/>
    <col min="7064" max="7064" width="14.109375" style="13" customWidth="1"/>
    <col min="7065" max="7065" width="14.109375" style="13" bestFit="1" customWidth="1"/>
    <col min="7066" max="7067" width="13.109375" style="13" bestFit="1" customWidth="1"/>
    <col min="7068" max="7068" width="14" style="13" customWidth="1"/>
    <col min="7069" max="7069" width="13.109375" style="13" customWidth="1"/>
    <col min="7070" max="7070" width="16.44140625" style="13" customWidth="1"/>
    <col min="7071" max="7071" width="18.5546875" style="13" customWidth="1"/>
    <col min="7072" max="7072" width="8.109375" style="13" bestFit="1" customWidth="1"/>
    <col min="7073" max="7315" width="58.33203125" style="13"/>
    <col min="7316" max="7316" width="9" style="13" customWidth="1"/>
    <col min="7317" max="7317" width="60.33203125" style="13" customWidth="1"/>
    <col min="7318" max="7318" width="15.6640625" style="13" bestFit="1" customWidth="1"/>
    <col min="7319" max="7319" width="14.109375" style="13" bestFit="1" customWidth="1"/>
    <col min="7320" max="7320" width="14.109375" style="13" customWidth="1"/>
    <col min="7321" max="7321" width="14.109375" style="13" bestFit="1" customWidth="1"/>
    <col min="7322" max="7323" width="13.109375" style="13" bestFit="1" customWidth="1"/>
    <col min="7324" max="7324" width="14" style="13" customWidth="1"/>
    <col min="7325" max="7325" width="13.109375" style="13" customWidth="1"/>
    <col min="7326" max="7326" width="16.44140625" style="13" customWidth="1"/>
    <col min="7327" max="7327" width="18.5546875" style="13" customWidth="1"/>
    <col min="7328" max="7328" width="8.109375" style="13" bestFit="1" customWidth="1"/>
    <col min="7329" max="7571" width="58.33203125" style="13"/>
    <col min="7572" max="7572" width="9" style="13" customWidth="1"/>
    <col min="7573" max="7573" width="60.33203125" style="13" customWidth="1"/>
    <col min="7574" max="7574" width="15.6640625" style="13" bestFit="1" customWidth="1"/>
    <col min="7575" max="7575" width="14.109375" style="13" bestFit="1" customWidth="1"/>
    <col min="7576" max="7576" width="14.109375" style="13" customWidth="1"/>
    <col min="7577" max="7577" width="14.109375" style="13" bestFit="1" customWidth="1"/>
    <col min="7578" max="7579" width="13.109375" style="13" bestFit="1" customWidth="1"/>
    <col min="7580" max="7580" width="14" style="13" customWidth="1"/>
    <col min="7581" max="7581" width="13.109375" style="13" customWidth="1"/>
    <col min="7582" max="7582" width="16.44140625" style="13" customWidth="1"/>
    <col min="7583" max="7583" width="18.5546875" style="13" customWidth="1"/>
    <col min="7584" max="7584" width="8.109375" style="13" bestFit="1" customWidth="1"/>
    <col min="7585" max="7827" width="58.33203125" style="13"/>
    <col min="7828" max="7828" width="9" style="13" customWidth="1"/>
    <col min="7829" max="7829" width="60.33203125" style="13" customWidth="1"/>
    <col min="7830" max="7830" width="15.6640625" style="13" bestFit="1" customWidth="1"/>
    <col min="7831" max="7831" width="14.109375" style="13" bestFit="1" customWidth="1"/>
    <col min="7832" max="7832" width="14.109375" style="13" customWidth="1"/>
    <col min="7833" max="7833" width="14.109375" style="13" bestFit="1" customWidth="1"/>
    <col min="7834" max="7835" width="13.109375" style="13" bestFit="1" customWidth="1"/>
    <col min="7836" max="7836" width="14" style="13" customWidth="1"/>
    <col min="7837" max="7837" width="13.109375" style="13" customWidth="1"/>
    <col min="7838" max="7838" width="16.44140625" style="13" customWidth="1"/>
    <col min="7839" max="7839" width="18.5546875" style="13" customWidth="1"/>
    <col min="7840" max="7840" width="8.109375" style="13" bestFit="1" customWidth="1"/>
    <col min="7841" max="8083" width="58.33203125" style="13"/>
    <col min="8084" max="8084" width="9" style="13" customWidth="1"/>
    <col min="8085" max="8085" width="60.33203125" style="13" customWidth="1"/>
    <col min="8086" max="8086" width="15.6640625" style="13" bestFit="1" customWidth="1"/>
    <col min="8087" max="8087" width="14.109375" style="13" bestFit="1" customWidth="1"/>
    <col min="8088" max="8088" width="14.109375" style="13" customWidth="1"/>
    <col min="8089" max="8089" width="14.109375" style="13" bestFit="1" customWidth="1"/>
    <col min="8090" max="8091" width="13.109375" style="13" bestFit="1" customWidth="1"/>
    <col min="8092" max="8092" width="14" style="13" customWidth="1"/>
    <col min="8093" max="8093" width="13.109375" style="13" customWidth="1"/>
    <col min="8094" max="8094" width="16.44140625" style="13" customWidth="1"/>
    <col min="8095" max="8095" width="18.5546875" style="13" customWidth="1"/>
    <col min="8096" max="8096" width="8.109375" style="13" bestFit="1" customWidth="1"/>
    <col min="8097" max="8339" width="58.33203125" style="13"/>
    <col min="8340" max="8340" width="9" style="13" customWidth="1"/>
    <col min="8341" max="8341" width="60.33203125" style="13" customWidth="1"/>
    <col min="8342" max="8342" width="15.6640625" style="13" bestFit="1" customWidth="1"/>
    <col min="8343" max="8343" width="14.109375" style="13" bestFit="1" customWidth="1"/>
    <col min="8344" max="8344" width="14.109375" style="13" customWidth="1"/>
    <col min="8345" max="8345" width="14.109375" style="13" bestFit="1" customWidth="1"/>
    <col min="8346" max="8347" width="13.109375" style="13" bestFit="1" customWidth="1"/>
    <col min="8348" max="8348" width="14" style="13" customWidth="1"/>
    <col min="8349" max="8349" width="13.109375" style="13" customWidth="1"/>
    <col min="8350" max="8350" width="16.44140625" style="13" customWidth="1"/>
    <col min="8351" max="8351" width="18.5546875" style="13" customWidth="1"/>
    <col min="8352" max="8352" width="8.109375" style="13" bestFit="1" customWidth="1"/>
    <col min="8353" max="8595" width="58.33203125" style="13"/>
    <col min="8596" max="8596" width="9" style="13" customWidth="1"/>
    <col min="8597" max="8597" width="60.33203125" style="13" customWidth="1"/>
    <col min="8598" max="8598" width="15.6640625" style="13" bestFit="1" customWidth="1"/>
    <col min="8599" max="8599" width="14.109375" style="13" bestFit="1" customWidth="1"/>
    <col min="8600" max="8600" width="14.109375" style="13" customWidth="1"/>
    <col min="8601" max="8601" width="14.109375" style="13" bestFit="1" customWidth="1"/>
    <col min="8602" max="8603" width="13.109375" style="13" bestFit="1" customWidth="1"/>
    <col min="8604" max="8604" width="14" style="13" customWidth="1"/>
    <col min="8605" max="8605" width="13.109375" style="13" customWidth="1"/>
    <col min="8606" max="8606" width="16.44140625" style="13" customWidth="1"/>
    <col min="8607" max="8607" width="18.5546875" style="13" customWidth="1"/>
    <col min="8608" max="8608" width="8.109375" style="13" bestFit="1" customWidth="1"/>
    <col min="8609" max="8851" width="58.33203125" style="13"/>
    <col min="8852" max="8852" width="9" style="13" customWidth="1"/>
    <col min="8853" max="8853" width="60.33203125" style="13" customWidth="1"/>
    <col min="8854" max="8854" width="15.6640625" style="13" bestFit="1" customWidth="1"/>
    <col min="8855" max="8855" width="14.109375" style="13" bestFit="1" customWidth="1"/>
    <col min="8856" max="8856" width="14.109375" style="13" customWidth="1"/>
    <col min="8857" max="8857" width="14.109375" style="13" bestFit="1" customWidth="1"/>
    <col min="8858" max="8859" width="13.109375" style="13" bestFit="1" customWidth="1"/>
    <col min="8860" max="8860" width="14" style="13" customWidth="1"/>
    <col min="8861" max="8861" width="13.109375" style="13" customWidth="1"/>
    <col min="8862" max="8862" width="16.44140625" style="13" customWidth="1"/>
    <col min="8863" max="8863" width="18.5546875" style="13" customWidth="1"/>
    <col min="8864" max="8864" width="8.109375" style="13" bestFit="1" customWidth="1"/>
    <col min="8865" max="9107" width="58.33203125" style="13"/>
    <col min="9108" max="9108" width="9" style="13" customWidth="1"/>
    <col min="9109" max="9109" width="60.33203125" style="13" customWidth="1"/>
    <col min="9110" max="9110" width="15.6640625" style="13" bestFit="1" customWidth="1"/>
    <col min="9111" max="9111" width="14.109375" style="13" bestFit="1" customWidth="1"/>
    <col min="9112" max="9112" width="14.109375" style="13" customWidth="1"/>
    <col min="9113" max="9113" width="14.109375" style="13" bestFit="1" customWidth="1"/>
    <col min="9114" max="9115" width="13.109375" style="13" bestFit="1" customWidth="1"/>
    <col min="9116" max="9116" width="14" style="13" customWidth="1"/>
    <col min="9117" max="9117" width="13.109375" style="13" customWidth="1"/>
    <col min="9118" max="9118" width="16.44140625" style="13" customWidth="1"/>
    <col min="9119" max="9119" width="18.5546875" style="13" customWidth="1"/>
    <col min="9120" max="9120" width="8.109375" style="13" bestFit="1" customWidth="1"/>
    <col min="9121" max="9363" width="58.33203125" style="13"/>
    <col min="9364" max="9364" width="9" style="13" customWidth="1"/>
    <col min="9365" max="9365" width="60.33203125" style="13" customWidth="1"/>
    <col min="9366" max="9366" width="15.6640625" style="13" bestFit="1" customWidth="1"/>
    <col min="9367" max="9367" width="14.109375" style="13" bestFit="1" customWidth="1"/>
    <col min="9368" max="9368" width="14.109375" style="13" customWidth="1"/>
    <col min="9369" max="9369" width="14.109375" style="13" bestFit="1" customWidth="1"/>
    <col min="9370" max="9371" width="13.109375" style="13" bestFit="1" customWidth="1"/>
    <col min="9372" max="9372" width="14" style="13" customWidth="1"/>
    <col min="9373" max="9373" width="13.109375" style="13" customWidth="1"/>
    <col min="9374" max="9374" width="16.44140625" style="13" customWidth="1"/>
    <col min="9375" max="9375" width="18.5546875" style="13" customWidth="1"/>
    <col min="9376" max="9376" width="8.109375" style="13" bestFit="1" customWidth="1"/>
    <col min="9377" max="9619" width="58.33203125" style="13"/>
    <col min="9620" max="9620" width="9" style="13" customWidth="1"/>
    <col min="9621" max="9621" width="60.33203125" style="13" customWidth="1"/>
    <col min="9622" max="9622" width="15.6640625" style="13" bestFit="1" customWidth="1"/>
    <col min="9623" max="9623" width="14.109375" style="13" bestFit="1" customWidth="1"/>
    <col min="9624" max="9624" width="14.109375" style="13" customWidth="1"/>
    <col min="9625" max="9625" width="14.109375" style="13" bestFit="1" customWidth="1"/>
    <col min="9626" max="9627" width="13.109375" style="13" bestFit="1" customWidth="1"/>
    <col min="9628" max="9628" width="14" style="13" customWidth="1"/>
    <col min="9629" max="9629" width="13.109375" style="13" customWidth="1"/>
    <col min="9630" max="9630" width="16.44140625" style="13" customWidth="1"/>
    <col min="9631" max="9631" width="18.5546875" style="13" customWidth="1"/>
    <col min="9632" max="9632" width="8.109375" style="13" bestFit="1" customWidth="1"/>
    <col min="9633" max="9875" width="58.33203125" style="13"/>
    <col min="9876" max="9876" width="9" style="13" customWidth="1"/>
    <col min="9877" max="9877" width="60.33203125" style="13" customWidth="1"/>
    <col min="9878" max="9878" width="15.6640625" style="13" bestFit="1" customWidth="1"/>
    <col min="9879" max="9879" width="14.109375" style="13" bestFit="1" customWidth="1"/>
    <col min="9880" max="9880" width="14.109375" style="13" customWidth="1"/>
    <col min="9881" max="9881" width="14.109375" style="13" bestFit="1" customWidth="1"/>
    <col min="9882" max="9883" width="13.109375" style="13" bestFit="1" customWidth="1"/>
    <col min="9884" max="9884" width="14" style="13" customWidth="1"/>
    <col min="9885" max="9885" width="13.109375" style="13" customWidth="1"/>
    <col min="9886" max="9886" width="16.44140625" style="13" customWidth="1"/>
    <col min="9887" max="9887" width="18.5546875" style="13" customWidth="1"/>
    <col min="9888" max="9888" width="8.109375" style="13" bestFit="1" customWidth="1"/>
    <col min="9889" max="10131" width="58.33203125" style="13"/>
    <col min="10132" max="10132" width="9" style="13" customWidth="1"/>
    <col min="10133" max="10133" width="60.33203125" style="13" customWidth="1"/>
    <col min="10134" max="10134" width="15.6640625" style="13" bestFit="1" customWidth="1"/>
    <col min="10135" max="10135" width="14.109375" style="13" bestFit="1" customWidth="1"/>
    <col min="10136" max="10136" width="14.109375" style="13" customWidth="1"/>
    <col min="10137" max="10137" width="14.109375" style="13" bestFit="1" customWidth="1"/>
    <col min="10138" max="10139" width="13.109375" style="13" bestFit="1" customWidth="1"/>
    <col min="10140" max="10140" width="14" style="13" customWidth="1"/>
    <col min="10141" max="10141" width="13.109375" style="13" customWidth="1"/>
    <col min="10142" max="10142" width="16.44140625" style="13" customWidth="1"/>
    <col min="10143" max="10143" width="18.5546875" style="13" customWidth="1"/>
    <col min="10144" max="10144" width="8.109375" style="13" bestFit="1" customWidth="1"/>
    <col min="10145" max="10387" width="58.33203125" style="13"/>
    <col min="10388" max="10388" width="9" style="13" customWidth="1"/>
    <col min="10389" max="10389" width="60.33203125" style="13" customWidth="1"/>
    <col min="10390" max="10390" width="15.6640625" style="13" bestFit="1" customWidth="1"/>
    <col min="10391" max="10391" width="14.109375" style="13" bestFit="1" customWidth="1"/>
    <col min="10392" max="10392" width="14.109375" style="13" customWidth="1"/>
    <col min="10393" max="10393" width="14.109375" style="13" bestFit="1" customWidth="1"/>
    <col min="10394" max="10395" width="13.109375" style="13" bestFit="1" customWidth="1"/>
    <col min="10396" max="10396" width="14" style="13" customWidth="1"/>
    <col min="10397" max="10397" width="13.109375" style="13" customWidth="1"/>
    <col min="10398" max="10398" width="16.44140625" style="13" customWidth="1"/>
    <col min="10399" max="10399" width="18.5546875" style="13" customWidth="1"/>
    <col min="10400" max="10400" width="8.109375" style="13" bestFit="1" customWidth="1"/>
    <col min="10401" max="10643" width="58.33203125" style="13"/>
    <col min="10644" max="10644" width="9" style="13" customWidth="1"/>
    <col min="10645" max="10645" width="60.33203125" style="13" customWidth="1"/>
    <col min="10646" max="10646" width="15.6640625" style="13" bestFit="1" customWidth="1"/>
    <col min="10647" max="10647" width="14.109375" style="13" bestFit="1" customWidth="1"/>
    <col min="10648" max="10648" width="14.109375" style="13" customWidth="1"/>
    <col min="10649" max="10649" width="14.109375" style="13" bestFit="1" customWidth="1"/>
    <col min="10650" max="10651" width="13.109375" style="13" bestFit="1" customWidth="1"/>
    <col min="10652" max="10652" width="14" style="13" customWidth="1"/>
    <col min="10653" max="10653" width="13.109375" style="13" customWidth="1"/>
    <col min="10654" max="10654" width="16.44140625" style="13" customWidth="1"/>
    <col min="10655" max="10655" width="18.5546875" style="13" customWidth="1"/>
    <col min="10656" max="10656" width="8.109375" style="13" bestFit="1" customWidth="1"/>
    <col min="10657" max="10899" width="58.33203125" style="13"/>
    <col min="10900" max="10900" width="9" style="13" customWidth="1"/>
    <col min="10901" max="10901" width="60.33203125" style="13" customWidth="1"/>
    <col min="10902" max="10902" width="15.6640625" style="13" bestFit="1" customWidth="1"/>
    <col min="10903" max="10903" width="14.109375" style="13" bestFit="1" customWidth="1"/>
    <col min="10904" max="10904" width="14.109375" style="13" customWidth="1"/>
    <col min="10905" max="10905" width="14.109375" style="13" bestFit="1" customWidth="1"/>
    <col min="10906" max="10907" width="13.109375" style="13" bestFit="1" customWidth="1"/>
    <col min="10908" max="10908" width="14" style="13" customWidth="1"/>
    <col min="10909" max="10909" width="13.109375" style="13" customWidth="1"/>
    <col min="10910" max="10910" width="16.44140625" style="13" customWidth="1"/>
    <col min="10911" max="10911" width="18.5546875" style="13" customWidth="1"/>
    <col min="10912" max="10912" width="8.109375" style="13" bestFit="1" customWidth="1"/>
    <col min="10913" max="11155" width="58.33203125" style="13"/>
    <col min="11156" max="11156" width="9" style="13" customWidth="1"/>
    <col min="11157" max="11157" width="60.33203125" style="13" customWidth="1"/>
    <col min="11158" max="11158" width="15.6640625" style="13" bestFit="1" customWidth="1"/>
    <col min="11159" max="11159" width="14.109375" style="13" bestFit="1" customWidth="1"/>
    <col min="11160" max="11160" width="14.109375" style="13" customWidth="1"/>
    <col min="11161" max="11161" width="14.109375" style="13" bestFit="1" customWidth="1"/>
    <col min="11162" max="11163" width="13.109375" style="13" bestFit="1" customWidth="1"/>
    <col min="11164" max="11164" width="14" style="13" customWidth="1"/>
    <col min="11165" max="11165" width="13.109375" style="13" customWidth="1"/>
    <col min="11166" max="11166" width="16.44140625" style="13" customWidth="1"/>
    <col min="11167" max="11167" width="18.5546875" style="13" customWidth="1"/>
    <col min="11168" max="11168" width="8.109375" style="13" bestFit="1" customWidth="1"/>
    <col min="11169" max="11411" width="58.33203125" style="13"/>
    <col min="11412" max="11412" width="9" style="13" customWidth="1"/>
    <col min="11413" max="11413" width="60.33203125" style="13" customWidth="1"/>
    <col min="11414" max="11414" width="15.6640625" style="13" bestFit="1" customWidth="1"/>
    <col min="11415" max="11415" width="14.109375" style="13" bestFit="1" customWidth="1"/>
    <col min="11416" max="11416" width="14.109375" style="13" customWidth="1"/>
    <col min="11417" max="11417" width="14.109375" style="13" bestFit="1" customWidth="1"/>
    <col min="11418" max="11419" width="13.109375" style="13" bestFit="1" customWidth="1"/>
    <col min="11420" max="11420" width="14" style="13" customWidth="1"/>
    <col min="11421" max="11421" width="13.109375" style="13" customWidth="1"/>
    <col min="11422" max="11422" width="16.44140625" style="13" customWidth="1"/>
    <col min="11423" max="11423" width="18.5546875" style="13" customWidth="1"/>
    <col min="11424" max="11424" width="8.109375" style="13" bestFit="1" customWidth="1"/>
    <col min="11425" max="11667" width="58.33203125" style="13"/>
    <col min="11668" max="11668" width="9" style="13" customWidth="1"/>
    <col min="11669" max="11669" width="60.33203125" style="13" customWidth="1"/>
    <col min="11670" max="11670" width="15.6640625" style="13" bestFit="1" customWidth="1"/>
    <col min="11671" max="11671" width="14.109375" style="13" bestFit="1" customWidth="1"/>
    <col min="11672" max="11672" width="14.109375" style="13" customWidth="1"/>
    <col min="11673" max="11673" width="14.109375" style="13" bestFit="1" customWidth="1"/>
    <col min="11674" max="11675" width="13.109375" style="13" bestFit="1" customWidth="1"/>
    <col min="11676" max="11676" width="14" style="13" customWidth="1"/>
    <col min="11677" max="11677" width="13.109375" style="13" customWidth="1"/>
    <col min="11678" max="11678" width="16.44140625" style="13" customWidth="1"/>
    <col min="11679" max="11679" width="18.5546875" style="13" customWidth="1"/>
    <col min="11680" max="11680" width="8.109375" style="13" bestFit="1" customWidth="1"/>
    <col min="11681" max="11923" width="58.33203125" style="13"/>
    <col min="11924" max="11924" width="9" style="13" customWidth="1"/>
    <col min="11925" max="11925" width="60.33203125" style="13" customWidth="1"/>
    <col min="11926" max="11926" width="15.6640625" style="13" bestFit="1" customWidth="1"/>
    <col min="11927" max="11927" width="14.109375" style="13" bestFit="1" customWidth="1"/>
    <col min="11928" max="11928" width="14.109375" style="13" customWidth="1"/>
    <col min="11929" max="11929" width="14.109375" style="13" bestFit="1" customWidth="1"/>
    <col min="11930" max="11931" width="13.109375" style="13" bestFit="1" customWidth="1"/>
    <col min="11932" max="11932" width="14" style="13" customWidth="1"/>
    <col min="11933" max="11933" width="13.109375" style="13" customWidth="1"/>
    <col min="11934" max="11934" width="16.44140625" style="13" customWidth="1"/>
    <col min="11935" max="11935" width="18.5546875" style="13" customWidth="1"/>
    <col min="11936" max="11936" width="8.109375" style="13" bestFit="1" customWidth="1"/>
    <col min="11937" max="12179" width="58.33203125" style="13"/>
    <col min="12180" max="12180" width="9" style="13" customWidth="1"/>
    <col min="12181" max="12181" width="60.33203125" style="13" customWidth="1"/>
    <col min="12182" max="12182" width="15.6640625" style="13" bestFit="1" customWidth="1"/>
    <col min="12183" max="12183" width="14.109375" style="13" bestFit="1" customWidth="1"/>
    <col min="12184" max="12184" width="14.109375" style="13" customWidth="1"/>
    <col min="12185" max="12185" width="14.109375" style="13" bestFit="1" customWidth="1"/>
    <col min="12186" max="12187" width="13.109375" style="13" bestFit="1" customWidth="1"/>
    <col min="12188" max="12188" width="14" style="13" customWidth="1"/>
    <col min="12189" max="12189" width="13.109375" style="13" customWidth="1"/>
    <col min="12190" max="12190" width="16.44140625" style="13" customWidth="1"/>
    <col min="12191" max="12191" width="18.5546875" style="13" customWidth="1"/>
    <col min="12192" max="12192" width="8.109375" style="13" bestFit="1" customWidth="1"/>
    <col min="12193" max="12435" width="58.33203125" style="13"/>
    <col min="12436" max="12436" width="9" style="13" customWidth="1"/>
    <col min="12437" max="12437" width="60.33203125" style="13" customWidth="1"/>
    <col min="12438" max="12438" width="15.6640625" style="13" bestFit="1" customWidth="1"/>
    <col min="12439" max="12439" width="14.109375" style="13" bestFit="1" customWidth="1"/>
    <col min="12440" max="12440" width="14.109375" style="13" customWidth="1"/>
    <col min="12441" max="12441" width="14.109375" style="13" bestFit="1" customWidth="1"/>
    <col min="12442" max="12443" width="13.109375" style="13" bestFit="1" customWidth="1"/>
    <col min="12444" max="12444" width="14" style="13" customWidth="1"/>
    <col min="12445" max="12445" width="13.109375" style="13" customWidth="1"/>
    <col min="12446" max="12446" width="16.44140625" style="13" customWidth="1"/>
    <col min="12447" max="12447" width="18.5546875" style="13" customWidth="1"/>
    <col min="12448" max="12448" width="8.109375" style="13" bestFit="1" customWidth="1"/>
    <col min="12449" max="12691" width="58.33203125" style="13"/>
    <col min="12692" max="12692" width="9" style="13" customWidth="1"/>
    <col min="12693" max="12693" width="60.33203125" style="13" customWidth="1"/>
    <col min="12694" max="12694" width="15.6640625" style="13" bestFit="1" customWidth="1"/>
    <col min="12695" max="12695" width="14.109375" style="13" bestFit="1" customWidth="1"/>
    <col min="12696" max="12696" width="14.109375" style="13" customWidth="1"/>
    <col min="12697" max="12697" width="14.109375" style="13" bestFit="1" customWidth="1"/>
    <col min="12698" max="12699" width="13.109375" style="13" bestFit="1" customWidth="1"/>
    <col min="12700" max="12700" width="14" style="13" customWidth="1"/>
    <col min="12701" max="12701" width="13.109375" style="13" customWidth="1"/>
    <col min="12702" max="12702" width="16.44140625" style="13" customWidth="1"/>
    <col min="12703" max="12703" width="18.5546875" style="13" customWidth="1"/>
    <col min="12704" max="12704" width="8.109375" style="13" bestFit="1" customWidth="1"/>
    <col min="12705" max="12947" width="58.33203125" style="13"/>
    <col min="12948" max="12948" width="9" style="13" customWidth="1"/>
    <col min="12949" max="12949" width="60.33203125" style="13" customWidth="1"/>
    <col min="12950" max="12950" width="15.6640625" style="13" bestFit="1" customWidth="1"/>
    <col min="12951" max="12951" width="14.109375" style="13" bestFit="1" customWidth="1"/>
    <col min="12952" max="12952" width="14.109375" style="13" customWidth="1"/>
    <col min="12953" max="12953" width="14.109375" style="13" bestFit="1" customWidth="1"/>
    <col min="12954" max="12955" width="13.109375" style="13" bestFit="1" customWidth="1"/>
    <col min="12956" max="12956" width="14" style="13" customWidth="1"/>
    <col min="12957" max="12957" width="13.109375" style="13" customWidth="1"/>
    <col min="12958" max="12958" width="16.44140625" style="13" customWidth="1"/>
    <col min="12959" max="12959" width="18.5546875" style="13" customWidth="1"/>
    <col min="12960" max="12960" width="8.109375" style="13" bestFit="1" customWidth="1"/>
    <col min="12961" max="13203" width="58.33203125" style="13"/>
    <col min="13204" max="13204" width="9" style="13" customWidth="1"/>
    <col min="13205" max="13205" width="60.33203125" style="13" customWidth="1"/>
    <col min="13206" max="13206" width="15.6640625" style="13" bestFit="1" customWidth="1"/>
    <col min="13207" max="13207" width="14.109375" style="13" bestFit="1" customWidth="1"/>
    <col min="13208" max="13208" width="14.109375" style="13" customWidth="1"/>
    <col min="13209" max="13209" width="14.109375" style="13" bestFit="1" customWidth="1"/>
    <col min="13210" max="13211" width="13.109375" style="13" bestFit="1" customWidth="1"/>
    <col min="13212" max="13212" width="14" style="13" customWidth="1"/>
    <col min="13213" max="13213" width="13.109375" style="13" customWidth="1"/>
    <col min="13214" max="13214" width="16.44140625" style="13" customWidth="1"/>
    <col min="13215" max="13215" width="18.5546875" style="13" customWidth="1"/>
    <col min="13216" max="13216" width="8.109375" style="13" bestFit="1" customWidth="1"/>
    <col min="13217" max="13459" width="58.33203125" style="13"/>
    <col min="13460" max="13460" width="9" style="13" customWidth="1"/>
    <col min="13461" max="13461" width="60.33203125" style="13" customWidth="1"/>
    <col min="13462" max="13462" width="15.6640625" style="13" bestFit="1" customWidth="1"/>
    <col min="13463" max="13463" width="14.109375" style="13" bestFit="1" customWidth="1"/>
    <col min="13464" max="13464" width="14.109375" style="13" customWidth="1"/>
    <col min="13465" max="13465" width="14.109375" style="13" bestFit="1" customWidth="1"/>
    <col min="13466" max="13467" width="13.109375" style="13" bestFit="1" customWidth="1"/>
    <col min="13468" max="13468" width="14" style="13" customWidth="1"/>
    <col min="13469" max="13469" width="13.109375" style="13" customWidth="1"/>
    <col min="13470" max="13470" width="16.44140625" style="13" customWidth="1"/>
    <col min="13471" max="13471" width="18.5546875" style="13" customWidth="1"/>
    <col min="13472" max="13472" width="8.109375" style="13" bestFit="1" customWidth="1"/>
    <col min="13473" max="13715" width="58.33203125" style="13"/>
    <col min="13716" max="13716" width="9" style="13" customWidth="1"/>
    <col min="13717" max="13717" width="60.33203125" style="13" customWidth="1"/>
    <col min="13718" max="13718" width="15.6640625" style="13" bestFit="1" customWidth="1"/>
    <col min="13719" max="13719" width="14.109375" style="13" bestFit="1" customWidth="1"/>
    <col min="13720" max="13720" width="14.109375" style="13" customWidth="1"/>
    <col min="13721" max="13721" width="14.109375" style="13" bestFit="1" customWidth="1"/>
    <col min="13722" max="13723" width="13.109375" style="13" bestFit="1" customWidth="1"/>
    <col min="13724" max="13724" width="14" style="13" customWidth="1"/>
    <col min="13725" max="13725" width="13.109375" style="13" customWidth="1"/>
    <col min="13726" max="13726" width="16.44140625" style="13" customWidth="1"/>
    <col min="13727" max="13727" width="18.5546875" style="13" customWidth="1"/>
    <col min="13728" max="13728" width="8.109375" style="13" bestFit="1" customWidth="1"/>
    <col min="13729" max="13971" width="58.33203125" style="13"/>
    <col min="13972" max="13972" width="9" style="13" customWidth="1"/>
    <col min="13973" max="13973" width="60.33203125" style="13" customWidth="1"/>
    <col min="13974" max="13974" width="15.6640625" style="13" bestFit="1" customWidth="1"/>
    <col min="13975" max="13975" width="14.109375" style="13" bestFit="1" customWidth="1"/>
    <col min="13976" max="13976" width="14.109375" style="13" customWidth="1"/>
    <col min="13977" max="13977" width="14.109375" style="13" bestFit="1" customWidth="1"/>
    <col min="13978" max="13979" width="13.109375" style="13" bestFit="1" customWidth="1"/>
    <col min="13980" max="13980" width="14" style="13" customWidth="1"/>
    <col min="13981" max="13981" width="13.109375" style="13" customWidth="1"/>
    <col min="13982" max="13982" width="16.44140625" style="13" customWidth="1"/>
    <col min="13983" max="13983" width="18.5546875" style="13" customWidth="1"/>
    <col min="13984" max="13984" width="8.109375" style="13" bestFit="1" customWidth="1"/>
    <col min="13985" max="14227" width="58.33203125" style="13"/>
    <col min="14228" max="14228" width="9" style="13" customWidth="1"/>
    <col min="14229" max="14229" width="60.33203125" style="13" customWidth="1"/>
    <col min="14230" max="14230" width="15.6640625" style="13" bestFit="1" customWidth="1"/>
    <col min="14231" max="14231" width="14.109375" style="13" bestFit="1" customWidth="1"/>
    <col min="14232" max="14232" width="14.109375" style="13" customWidth="1"/>
    <col min="14233" max="14233" width="14.109375" style="13" bestFit="1" customWidth="1"/>
    <col min="14234" max="14235" width="13.109375" style="13" bestFit="1" customWidth="1"/>
    <col min="14236" max="14236" width="14" style="13" customWidth="1"/>
    <col min="14237" max="14237" width="13.109375" style="13" customWidth="1"/>
    <col min="14238" max="14238" width="16.44140625" style="13" customWidth="1"/>
    <col min="14239" max="14239" width="18.5546875" style="13" customWidth="1"/>
    <col min="14240" max="14240" width="8.109375" style="13" bestFit="1" customWidth="1"/>
    <col min="14241" max="14483" width="58.33203125" style="13"/>
    <col min="14484" max="14484" width="9" style="13" customWidth="1"/>
    <col min="14485" max="14485" width="60.33203125" style="13" customWidth="1"/>
    <col min="14486" max="14486" width="15.6640625" style="13" bestFit="1" customWidth="1"/>
    <col min="14487" max="14487" width="14.109375" style="13" bestFit="1" customWidth="1"/>
    <col min="14488" max="14488" width="14.109375" style="13" customWidth="1"/>
    <col min="14489" max="14489" width="14.109375" style="13" bestFit="1" customWidth="1"/>
    <col min="14490" max="14491" width="13.109375" style="13" bestFit="1" customWidth="1"/>
    <col min="14492" max="14492" width="14" style="13" customWidth="1"/>
    <col min="14493" max="14493" width="13.109375" style="13" customWidth="1"/>
    <col min="14494" max="14494" width="16.44140625" style="13" customWidth="1"/>
    <col min="14495" max="14495" width="18.5546875" style="13" customWidth="1"/>
    <col min="14496" max="14496" width="8.109375" style="13" bestFit="1" customWidth="1"/>
    <col min="14497" max="14739" width="58.33203125" style="13"/>
    <col min="14740" max="14740" width="9" style="13" customWidth="1"/>
    <col min="14741" max="14741" width="60.33203125" style="13" customWidth="1"/>
    <col min="14742" max="14742" width="15.6640625" style="13" bestFit="1" customWidth="1"/>
    <col min="14743" max="14743" width="14.109375" style="13" bestFit="1" customWidth="1"/>
    <col min="14744" max="14744" width="14.109375" style="13" customWidth="1"/>
    <col min="14745" max="14745" width="14.109375" style="13" bestFit="1" customWidth="1"/>
    <col min="14746" max="14747" width="13.109375" style="13" bestFit="1" customWidth="1"/>
    <col min="14748" max="14748" width="14" style="13" customWidth="1"/>
    <col min="14749" max="14749" width="13.109375" style="13" customWidth="1"/>
    <col min="14750" max="14750" width="16.44140625" style="13" customWidth="1"/>
    <col min="14751" max="14751" width="18.5546875" style="13" customWidth="1"/>
    <col min="14752" max="14752" width="8.109375" style="13" bestFit="1" customWidth="1"/>
    <col min="14753" max="14995" width="58.33203125" style="13"/>
    <col min="14996" max="14996" width="9" style="13" customWidth="1"/>
    <col min="14997" max="14997" width="60.33203125" style="13" customWidth="1"/>
    <col min="14998" max="14998" width="15.6640625" style="13" bestFit="1" customWidth="1"/>
    <col min="14999" max="14999" width="14.109375" style="13" bestFit="1" customWidth="1"/>
    <col min="15000" max="15000" width="14.109375" style="13" customWidth="1"/>
    <col min="15001" max="15001" width="14.109375" style="13" bestFit="1" customWidth="1"/>
    <col min="15002" max="15003" width="13.109375" style="13" bestFit="1" customWidth="1"/>
    <col min="15004" max="15004" width="14" style="13" customWidth="1"/>
    <col min="15005" max="15005" width="13.109375" style="13" customWidth="1"/>
    <col min="15006" max="15006" width="16.44140625" style="13" customWidth="1"/>
    <col min="15007" max="15007" width="18.5546875" style="13" customWidth="1"/>
    <col min="15008" max="15008" width="8.109375" style="13" bestFit="1" customWidth="1"/>
    <col min="15009" max="15251" width="58.33203125" style="13"/>
    <col min="15252" max="15252" width="9" style="13" customWidth="1"/>
    <col min="15253" max="15253" width="60.33203125" style="13" customWidth="1"/>
    <col min="15254" max="15254" width="15.6640625" style="13" bestFit="1" customWidth="1"/>
    <col min="15255" max="15255" width="14.109375" style="13" bestFit="1" customWidth="1"/>
    <col min="15256" max="15256" width="14.109375" style="13" customWidth="1"/>
    <col min="15257" max="15257" width="14.109375" style="13" bestFit="1" customWidth="1"/>
    <col min="15258" max="15259" width="13.109375" style="13" bestFit="1" customWidth="1"/>
    <col min="15260" max="15260" width="14" style="13" customWidth="1"/>
    <col min="15261" max="15261" width="13.109375" style="13" customWidth="1"/>
    <col min="15262" max="15262" width="16.44140625" style="13" customWidth="1"/>
    <col min="15263" max="15263" width="18.5546875" style="13" customWidth="1"/>
    <col min="15264" max="15264" width="8.109375" style="13" bestFit="1" customWidth="1"/>
    <col min="15265" max="15507" width="58.33203125" style="13"/>
    <col min="15508" max="15508" width="9" style="13" customWidth="1"/>
    <col min="15509" max="15509" width="60.33203125" style="13" customWidth="1"/>
    <col min="15510" max="15510" width="15.6640625" style="13" bestFit="1" customWidth="1"/>
    <col min="15511" max="15511" width="14.109375" style="13" bestFit="1" customWidth="1"/>
    <col min="15512" max="15512" width="14.109375" style="13" customWidth="1"/>
    <col min="15513" max="15513" width="14.109375" style="13" bestFit="1" customWidth="1"/>
    <col min="15514" max="15515" width="13.109375" style="13" bestFit="1" customWidth="1"/>
    <col min="15516" max="15516" width="14" style="13" customWidth="1"/>
    <col min="15517" max="15517" width="13.109375" style="13" customWidth="1"/>
    <col min="15518" max="15518" width="16.44140625" style="13" customWidth="1"/>
    <col min="15519" max="15519" width="18.5546875" style="13" customWidth="1"/>
    <col min="15520" max="15520" width="8.109375" style="13" bestFit="1" customWidth="1"/>
    <col min="15521" max="15763" width="58.33203125" style="13"/>
    <col min="15764" max="15764" width="9" style="13" customWidth="1"/>
    <col min="15765" max="15765" width="60.33203125" style="13" customWidth="1"/>
    <col min="15766" max="15766" width="15.6640625" style="13" bestFit="1" customWidth="1"/>
    <col min="15767" max="15767" width="14.109375" style="13" bestFit="1" customWidth="1"/>
    <col min="15768" max="15768" width="14.109375" style="13" customWidth="1"/>
    <col min="15769" max="15769" width="14.109375" style="13" bestFit="1" customWidth="1"/>
    <col min="15770" max="15771" width="13.109375" style="13" bestFit="1" customWidth="1"/>
    <col min="15772" max="15772" width="14" style="13" customWidth="1"/>
    <col min="15773" max="15773" width="13.109375" style="13" customWidth="1"/>
    <col min="15774" max="15774" width="16.44140625" style="13" customWidth="1"/>
    <col min="15775" max="15775" width="18.5546875" style="13" customWidth="1"/>
    <col min="15776" max="15776" width="8.109375" style="13" bestFit="1" customWidth="1"/>
    <col min="15777" max="16019" width="58.33203125" style="13"/>
    <col min="16020" max="16020" width="9" style="13" customWidth="1"/>
    <col min="16021" max="16021" width="60.33203125" style="13" customWidth="1"/>
    <col min="16022" max="16022" width="15.6640625" style="13" bestFit="1" customWidth="1"/>
    <col min="16023" max="16023" width="14.109375" style="13" bestFit="1" customWidth="1"/>
    <col min="16024" max="16024" width="14.109375" style="13" customWidth="1"/>
    <col min="16025" max="16025" width="14.109375" style="13" bestFit="1" customWidth="1"/>
    <col min="16026" max="16027" width="13.109375" style="13" bestFit="1" customWidth="1"/>
    <col min="16028" max="16028" width="14" style="13" customWidth="1"/>
    <col min="16029" max="16029" width="13.109375" style="13" customWidth="1"/>
    <col min="16030" max="16030" width="16.44140625" style="13" customWidth="1"/>
    <col min="16031" max="16031" width="18.5546875" style="13" customWidth="1"/>
    <col min="16032" max="16032" width="8.109375" style="13" bestFit="1" customWidth="1"/>
    <col min="16033" max="16384" width="58.33203125" style="13"/>
  </cols>
  <sheetData>
    <row r="1" spans="1:11" x14ac:dyDescent="0.3">
      <c r="H1" s="14"/>
      <c r="I1" s="90" t="s">
        <v>73</v>
      </c>
      <c r="J1" s="90"/>
      <c r="K1" s="90"/>
    </row>
    <row r="2" spans="1:11" x14ac:dyDescent="0.3">
      <c r="H2" s="90" t="s">
        <v>61</v>
      </c>
      <c r="I2" s="90"/>
      <c r="J2" s="90"/>
      <c r="K2" s="90"/>
    </row>
    <row r="3" spans="1:11" x14ac:dyDescent="0.3">
      <c r="H3" s="14"/>
      <c r="I3" s="90" t="s">
        <v>75</v>
      </c>
      <c r="J3" s="90"/>
      <c r="K3" s="90"/>
    </row>
    <row r="4" spans="1:11" x14ac:dyDescent="0.3">
      <c r="H4" s="90" t="s">
        <v>74</v>
      </c>
      <c r="I4" s="90"/>
      <c r="J4" s="90"/>
      <c r="K4" s="90"/>
    </row>
    <row r="5" spans="1:11" x14ac:dyDescent="0.3">
      <c r="H5" s="14"/>
      <c r="I5" s="90" t="s">
        <v>70</v>
      </c>
      <c r="J5" s="90"/>
      <c r="K5" s="90"/>
    </row>
    <row r="7" spans="1:11" x14ac:dyDescent="0.3">
      <c r="H7" s="14"/>
      <c r="I7" s="90" t="s">
        <v>73</v>
      </c>
      <c r="J7" s="90"/>
      <c r="K7" s="90"/>
    </row>
    <row r="8" spans="1:11" x14ac:dyDescent="0.3">
      <c r="H8" s="90" t="s">
        <v>61</v>
      </c>
      <c r="I8" s="90"/>
      <c r="J8" s="90"/>
      <c r="K8" s="90"/>
    </row>
    <row r="9" spans="1:11" x14ac:dyDescent="0.3">
      <c r="H9" s="14"/>
      <c r="I9" s="90" t="s">
        <v>70</v>
      </c>
      <c r="J9" s="90"/>
      <c r="K9" s="90"/>
    </row>
    <row r="11" spans="1:11" x14ac:dyDescent="0.3">
      <c r="A11" s="91" t="s">
        <v>71</v>
      </c>
      <c r="B11" s="91"/>
      <c r="C11" s="91"/>
      <c r="D11" s="91"/>
      <c r="E11" s="91"/>
      <c r="F11" s="91"/>
      <c r="G11" s="91"/>
      <c r="H11" s="91"/>
      <c r="I11" s="91"/>
      <c r="J11" s="91"/>
      <c r="K11" s="91"/>
    </row>
    <row r="12" spans="1:11" ht="16.2" thickBot="1" x14ac:dyDescent="0.35">
      <c r="B12" s="75"/>
      <c r="D12" s="14"/>
      <c r="E12" s="14"/>
      <c r="F12" s="14"/>
      <c r="G12" s="14"/>
      <c r="H12" s="14"/>
      <c r="I12" s="15"/>
      <c r="J12" s="14"/>
      <c r="K12" s="14" t="s">
        <v>0</v>
      </c>
    </row>
    <row r="13" spans="1:11" s="1" customFormat="1" ht="31.8" thickBot="1" x14ac:dyDescent="0.35">
      <c r="A13" s="7" t="s">
        <v>1</v>
      </c>
      <c r="B13" s="3" t="s">
        <v>2</v>
      </c>
      <c r="C13" s="4" t="s">
        <v>3</v>
      </c>
      <c r="D13" s="4" t="s">
        <v>4</v>
      </c>
      <c r="E13" s="4" t="s">
        <v>5</v>
      </c>
      <c r="F13" s="4" t="s">
        <v>6</v>
      </c>
      <c r="G13" s="4" t="s">
        <v>7</v>
      </c>
      <c r="H13" s="4" t="s">
        <v>8</v>
      </c>
      <c r="I13" s="4" t="s">
        <v>9</v>
      </c>
      <c r="J13" s="4" t="s">
        <v>10</v>
      </c>
      <c r="K13" s="5" t="s">
        <v>11</v>
      </c>
    </row>
    <row r="14" spans="1:11" s="1" customFormat="1" ht="16.2" thickBot="1" x14ac:dyDescent="0.35">
      <c r="A14" s="33">
        <v>1000000</v>
      </c>
      <c r="B14" s="35" t="s">
        <v>12</v>
      </c>
      <c r="C14" s="36">
        <f t="shared" ref="C14:J14" si="0">SUM(C15+C25+C31+C33+C42+C45)</f>
        <v>835608469</v>
      </c>
      <c r="D14" s="36">
        <f t="shared" si="0"/>
        <v>179933774</v>
      </c>
      <c r="E14" s="36">
        <f t="shared" si="0"/>
        <v>43310519</v>
      </c>
      <c r="F14" s="36">
        <f t="shared" si="0"/>
        <v>74341006</v>
      </c>
      <c r="G14" s="36">
        <f t="shared" si="0"/>
        <v>16002483</v>
      </c>
      <c r="H14" s="36">
        <f t="shared" si="0"/>
        <v>15205650</v>
      </c>
      <c r="I14" s="36">
        <f t="shared" si="0"/>
        <v>12316356</v>
      </c>
      <c r="J14" s="36">
        <f t="shared" si="0"/>
        <v>3818569</v>
      </c>
      <c r="K14" s="37">
        <f>SUM(C14:J14)</f>
        <v>1180536826</v>
      </c>
    </row>
    <row r="15" spans="1:11" s="1" customFormat="1" x14ac:dyDescent="0.3">
      <c r="A15" s="16">
        <v>1010000</v>
      </c>
      <c r="B15" s="34" t="s">
        <v>13</v>
      </c>
      <c r="C15" s="38">
        <f>SUM(C16+C17+C19+C20+C21+C22+C23)</f>
        <v>374639165</v>
      </c>
      <c r="D15" s="38">
        <f t="shared" ref="D15:J15" si="1">SUM(D16+D17+D19+D20+D21+D22+D23)</f>
        <v>176632452</v>
      </c>
      <c r="E15" s="38">
        <f t="shared" si="1"/>
        <v>27516396</v>
      </c>
      <c r="F15" s="38">
        <f t="shared" si="1"/>
        <v>53689173</v>
      </c>
      <c r="G15" s="38">
        <f t="shared" si="1"/>
        <v>5804841</v>
      </c>
      <c r="H15" s="38">
        <f t="shared" si="1"/>
        <v>8943487</v>
      </c>
      <c r="I15" s="38">
        <f t="shared" si="1"/>
        <v>3869428</v>
      </c>
      <c r="J15" s="38">
        <f t="shared" si="1"/>
        <v>1908049</v>
      </c>
      <c r="K15" s="39">
        <f t="shared" ref="K15:K79" si="2">SUM(C15:J15)</f>
        <v>653002991</v>
      </c>
    </row>
    <row r="16" spans="1:11" s="1" customFormat="1" x14ac:dyDescent="0.3">
      <c r="A16" s="8">
        <v>1010100</v>
      </c>
      <c r="B16" s="11" t="s">
        <v>14</v>
      </c>
      <c r="C16" s="40"/>
      <c r="D16" s="40"/>
      <c r="E16" s="40"/>
      <c r="F16" s="40"/>
      <c r="G16" s="40"/>
      <c r="H16" s="40"/>
      <c r="I16" s="40"/>
      <c r="J16" s="40"/>
      <c r="K16" s="41"/>
    </row>
    <row r="17" spans="1:11" s="1" customFormat="1" ht="31.2" x14ac:dyDescent="0.3">
      <c r="A17" s="8">
        <v>1010200</v>
      </c>
      <c r="B17" s="11" t="s">
        <v>15</v>
      </c>
      <c r="C17" s="40">
        <f>157306343+C18+10624717</f>
        <v>298806561</v>
      </c>
      <c r="D17" s="40">
        <f>121242293+D18+3379987</f>
        <v>160234338</v>
      </c>
      <c r="E17" s="40">
        <f>E18</f>
        <v>19095687</v>
      </c>
      <c r="F17" s="40">
        <f>24687341+F18</f>
        <v>46232198</v>
      </c>
      <c r="G17" s="40">
        <f>G18</f>
        <v>3589687</v>
      </c>
      <c r="H17" s="40">
        <f>H18</f>
        <v>6071939</v>
      </c>
      <c r="I17" s="40">
        <f t="shared" ref="I17:J17" si="3">I18</f>
        <v>2050431</v>
      </c>
      <c r="J17" s="40">
        <f t="shared" si="3"/>
        <v>905541</v>
      </c>
      <c r="K17" s="41">
        <f t="shared" si="2"/>
        <v>536986382</v>
      </c>
    </row>
    <row r="18" spans="1:11" s="1" customFormat="1" ht="31.2" x14ac:dyDescent="0.3">
      <c r="A18" s="18">
        <v>1010290</v>
      </c>
      <c r="B18" s="19" t="s">
        <v>16</v>
      </c>
      <c r="C18" s="42">
        <f>122387938+206851+8280712</f>
        <v>130875501</v>
      </c>
      <c r="D18" s="42">
        <f>34646208+965850</f>
        <v>35612058</v>
      </c>
      <c r="E18" s="42">
        <f>17887050+1208637</f>
        <v>19095687</v>
      </c>
      <c r="F18" s="42">
        <f>20222707+1322150</f>
        <v>21544857</v>
      </c>
      <c r="G18" s="42">
        <f>3323396+138342+127949</f>
        <v>3589687</v>
      </c>
      <c r="H18" s="42">
        <f>5348965+15643+707331</f>
        <v>6071939</v>
      </c>
      <c r="I18" s="42">
        <f>1798423+50844+201164</f>
        <v>2050431</v>
      </c>
      <c r="J18" s="42">
        <f>861267+44274</f>
        <v>905541</v>
      </c>
      <c r="K18" s="43">
        <f t="shared" si="2"/>
        <v>219745701</v>
      </c>
    </row>
    <row r="19" spans="1:11" s="1" customFormat="1" x14ac:dyDescent="0.3">
      <c r="A19" s="8">
        <v>1010400</v>
      </c>
      <c r="B19" s="11" t="s">
        <v>17</v>
      </c>
      <c r="C19" s="40">
        <v>2401200</v>
      </c>
      <c r="D19" s="40">
        <v>0</v>
      </c>
      <c r="E19" s="40">
        <v>1444200</v>
      </c>
      <c r="F19" s="40">
        <v>574200</v>
      </c>
      <c r="G19" s="40">
        <v>469800</v>
      </c>
      <c r="H19" s="40">
        <v>243600</v>
      </c>
      <c r="I19" s="40">
        <v>330600</v>
      </c>
      <c r="J19" s="40">
        <v>156600</v>
      </c>
      <c r="K19" s="41">
        <f t="shared" si="2"/>
        <v>5620200</v>
      </c>
    </row>
    <row r="20" spans="1:11" s="1" customFormat="1" ht="46.8" x14ac:dyDescent="0.3">
      <c r="A20" s="8">
        <v>1010600</v>
      </c>
      <c r="B20" s="11" t="s">
        <v>18</v>
      </c>
      <c r="C20" s="40">
        <v>10699537</v>
      </c>
      <c r="D20" s="40">
        <v>189590</v>
      </c>
      <c r="E20" s="40"/>
      <c r="F20" s="40">
        <v>212304</v>
      </c>
      <c r="G20" s="40"/>
      <c r="H20" s="40"/>
      <c r="I20" s="40"/>
      <c r="J20" s="40"/>
      <c r="K20" s="41">
        <f t="shared" si="2"/>
        <v>11101431</v>
      </c>
    </row>
    <row r="21" spans="1:11" s="1" customFormat="1" ht="46.8" x14ac:dyDescent="0.3">
      <c r="A21" s="8">
        <v>1010601</v>
      </c>
      <c r="B21" s="11" t="s">
        <v>19</v>
      </c>
      <c r="C21" s="40">
        <v>8234005</v>
      </c>
      <c r="D21" s="40">
        <v>68837</v>
      </c>
      <c r="E21" s="40"/>
      <c r="F21" s="40">
        <v>256043</v>
      </c>
      <c r="G21" s="40"/>
      <c r="H21" s="40"/>
      <c r="I21" s="40"/>
      <c r="J21" s="40"/>
      <c r="K21" s="41">
        <f t="shared" si="2"/>
        <v>8558885</v>
      </c>
    </row>
    <row r="22" spans="1:11" s="1" customFormat="1" x14ac:dyDescent="0.3">
      <c r="A22" s="8">
        <v>1010700</v>
      </c>
      <c r="B22" s="11" t="s">
        <v>20</v>
      </c>
      <c r="C22" s="40">
        <f>21772611+951143</f>
        <v>22723754</v>
      </c>
      <c r="D22" s="40">
        <f>12446122+1031259</f>
        <v>13477381</v>
      </c>
      <c r="E22" s="40"/>
      <c r="F22" s="40"/>
      <c r="G22" s="40"/>
      <c r="H22" s="40"/>
      <c r="I22" s="40"/>
      <c r="J22" s="40"/>
      <c r="K22" s="41">
        <f t="shared" si="2"/>
        <v>36201135</v>
      </c>
    </row>
    <row r="23" spans="1:11" s="1" customFormat="1" ht="93.6" x14ac:dyDescent="0.3">
      <c r="A23" s="8">
        <v>1010800</v>
      </c>
      <c r="B23" s="84" t="s">
        <v>72</v>
      </c>
      <c r="C23" s="40">
        <v>31774108</v>
      </c>
      <c r="D23" s="40">
        <v>2662306</v>
      </c>
      <c r="E23" s="40">
        <v>6976509</v>
      </c>
      <c r="F23" s="40">
        <v>6414428</v>
      </c>
      <c r="G23" s="40">
        <v>1745354</v>
      </c>
      <c r="H23" s="40">
        <v>2627948</v>
      </c>
      <c r="I23" s="40">
        <v>1488397</v>
      </c>
      <c r="J23" s="40">
        <v>845908</v>
      </c>
      <c r="K23" s="41">
        <f t="shared" ref="K23" si="4">SUM(C23:J23)</f>
        <v>54534958</v>
      </c>
    </row>
    <row r="24" spans="1:11" s="1" customFormat="1" x14ac:dyDescent="0.3">
      <c r="A24" s="18"/>
      <c r="B24" s="11"/>
      <c r="C24" s="40"/>
      <c r="D24" s="40"/>
      <c r="E24" s="40"/>
      <c r="F24" s="40"/>
      <c r="G24" s="40"/>
      <c r="H24" s="40"/>
      <c r="I24" s="40"/>
      <c r="J24" s="40"/>
      <c r="K24" s="41"/>
    </row>
    <row r="25" spans="1:11" s="2" customFormat="1" ht="31.2" x14ac:dyDescent="0.3">
      <c r="A25" s="8">
        <v>1020000</v>
      </c>
      <c r="B25" s="11" t="s">
        <v>21</v>
      </c>
      <c r="C25" s="40">
        <f t="shared" ref="C25:J25" si="5">SUM(C26:C29)</f>
        <v>31697651</v>
      </c>
      <c r="D25" s="40">
        <f t="shared" si="5"/>
        <v>117763</v>
      </c>
      <c r="E25" s="40">
        <f t="shared" si="5"/>
        <v>8829300</v>
      </c>
      <c r="F25" s="40">
        <f t="shared" si="5"/>
        <v>408055</v>
      </c>
      <c r="G25" s="40">
        <f t="shared" si="5"/>
        <v>4379290</v>
      </c>
      <c r="H25" s="40">
        <f t="shared" si="5"/>
        <v>210591</v>
      </c>
      <c r="I25" s="40">
        <f t="shared" si="5"/>
        <v>46516</v>
      </c>
      <c r="J25" s="40">
        <f t="shared" si="5"/>
        <v>121630</v>
      </c>
      <c r="K25" s="41">
        <f t="shared" si="2"/>
        <v>45810796</v>
      </c>
    </row>
    <row r="26" spans="1:11" s="1" customFormat="1" x14ac:dyDescent="0.3">
      <c r="A26" s="8">
        <v>1020100</v>
      </c>
      <c r="B26" s="11" t="s">
        <v>22</v>
      </c>
      <c r="C26" s="40"/>
      <c r="D26" s="40"/>
      <c r="E26" s="40"/>
      <c r="F26" s="40"/>
      <c r="G26" s="40"/>
      <c r="H26" s="40"/>
      <c r="I26" s="40"/>
      <c r="J26" s="40"/>
      <c r="K26" s="41">
        <f t="shared" si="2"/>
        <v>0</v>
      </c>
    </row>
    <row r="27" spans="1:11" s="1" customFormat="1" ht="31.2" x14ac:dyDescent="0.3">
      <c r="A27" s="8">
        <v>1020200</v>
      </c>
      <c r="B27" s="11" t="s">
        <v>23</v>
      </c>
      <c r="C27" s="40">
        <v>29009837</v>
      </c>
      <c r="D27" s="40"/>
      <c r="E27" s="40">
        <v>8674413</v>
      </c>
      <c r="F27" s="40">
        <v>203891</v>
      </c>
      <c r="G27" s="40">
        <v>4247565</v>
      </c>
      <c r="H27" s="40">
        <v>19800</v>
      </c>
      <c r="I27" s="40"/>
      <c r="J27" s="40">
        <v>94908</v>
      </c>
      <c r="K27" s="41">
        <f t="shared" si="2"/>
        <v>42250414</v>
      </c>
    </row>
    <row r="28" spans="1:11" s="2" customFormat="1" ht="31.2" x14ac:dyDescent="0.3">
      <c r="A28" s="8">
        <v>1020400</v>
      </c>
      <c r="B28" s="17" t="s">
        <v>24</v>
      </c>
      <c r="C28" s="40">
        <v>989136</v>
      </c>
      <c r="D28" s="40"/>
      <c r="E28" s="40"/>
      <c r="F28" s="40"/>
      <c r="G28" s="40">
        <v>97377</v>
      </c>
      <c r="H28" s="40"/>
      <c r="I28" s="40"/>
      <c r="J28" s="40">
        <v>7234</v>
      </c>
      <c r="K28" s="41">
        <f t="shared" si="2"/>
        <v>1093747</v>
      </c>
    </row>
    <row r="29" spans="1:11" s="1" customFormat="1" x14ac:dyDescent="0.3">
      <c r="A29" s="8">
        <v>1020500</v>
      </c>
      <c r="B29" s="11" t="s">
        <v>25</v>
      </c>
      <c r="C29" s="40">
        <v>1698678</v>
      </c>
      <c r="D29" s="40">
        <v>117763</v>
      </c>
      <c r="E29" s="40">
        <v>154887</v>
      </c>
      <c r="F29" s="40">
        <v>204164</v>
      </c>
      <c r="G29" s="40">
        <v>34348</v>
      </c>
      <c r="H29" s="40">
        <v>190791</v>
      </c>
      <c r="I29" s="40">
        <v>46516</v>
      </c>
      <c r="J29" s="40">
        <v>19488</v>
      </c>
      <c r="K29" s="41">
        <f t="shared" si="2"/>
        <v>2466635</v>
      </c>
    </row>
    <row r="30" spans="1:11" s="1" customFormat="1" x14ac:dyDescent="0.3">
      <c r="A30" s="8"/>
      <c r="B30" s="11"/>
      <c r="C30" s="40"/>
      <c r="D30" s="40"/>
      <c r="E30" s="40"/>
      <c r="F30" s="40"/>
      <c r="G30" s="40"/>
      <c r="H30" s="40"/>
      <c r="I30" s="40"/>
      <c r="J30" s="40"/>
      <c r="K30" s="41"/>
    </row>
    <row r="31" spans="1:11" s="1" customFormat="1" x14ac:dyDescent="0.3">
      <c r="A31" s="8">
        <v>1040000</v>
      </c>
      <c r="B31" s="11" t="s">
        <v>26</v>
      </c>
      <c r="C31" s="40"/>
      <c r="D31" s="40"/>
      <c r="E31" s="40"/>
      <c r="F31" s="40"/>
      <c r="G31" s="40"/>
      <c r="H31" s="40"/>
      <c r="I31" s="40"/>
      <c r="J31" s="40"/>
      <c r="K31" s="41">
        <f t="shared" si="2"/>
        <v>0</v>
      </c>
    </row>
    <row r="32" spans="1:11" s="1" customFormat="1" x14ac:dyDescent="0.3">
      <c r="A32" s="18"/>
      <c r="B32" s="19"/>
      <c r="C32" s="40"/>
      <c r="D32" s="40"/>
      <c r="E32" s="40"/>
      <c r="F32" s="40"/>
      <c r="G32" s="40"/>
      <c r="H32" s="40"/>
      <c r="I32" s="40"/>
      <c r="J32" s="40"/>
      <c r="K32" s="41"/>
    </row>
    <row r="33" spans="1:11" s="1" customFormat="1" ht="31.2" x14ac:dyDescent="0.3">
      <c r="A33" s="8">
        <v>1050000</v>
      </c>
      <c r="B33" s="11" t="s">
        <v>27</v>
      </c>
      <c r="C33" s="40">
        <v>11851318</v>
      </c>
      <c r="D33" s="40">
        <v>2939065</v>
      </c>
      <c r="E33" s="40">
        <v>2146139</v>
      </c>
      <c r="F33" s="40">
        <v>16597988</v>
      </c>
      <c r="G33" s="40">
        <v>3192415</v>
      </c>
      <c r="H33" s="40">
        <v>3580018</v>
      </c>
      <c r="I33" s="40">
        <v>7201522</v>
      </c>
      <c r="J33" s="40">
        <v>988262</v>
      </c>
      <c r="K33" s="41">
        <f t="shared" si="2"/>
        <v>48496727</v>
      </c>
    </row>
    <row r="34" spans="1:11" s="1" customFormat="1" x14ac:dyDescent="0.3">
      <c r="A34" s="8">
        <v>1050100</v>
      </c>
      <c r="B34" s="11" t="s">
        <v>28</v>
      </c>
      <c r="C34" s="40">
        <f>SUM(C35:C36)</f>
        <v>3340641</v>
      </c>
      <c r="D34" s="40">
        <f t="shared" ref="D34:J34" si="6">SUM(D35:D36)</f>
        <v>32020</v>
      </c>
      <c r="E34" s="40">
        <f t="shared" si="6"/>
        <v>0</v>
      </c>
      <c r="F34" s="40">
        <f t="shared" si="6"/>
        <v>0</v>
      </c>
      <c r="G34" s="40">
        <f t="shared" si="6"/>
        <v>0</v>
      </c>
      <c r="H34" s="40">
        <f t="shared" si="6"/>
        <v>0</v>
      </c>
      <c r="I34" s="40">
        <f t="shared" si="6"/>
        <v>0</v>
      </c>
      <c r="J34" s="40">
        <f t="shared" si="6"/>
        <v>0</v>
      </c>
      <c r="K34" s="41">
        <f t="shared" si="2"/>
        <v>3372661</v>
      </c>
    </row>
    <row r="35" spans="1:11" s="1" customFormat="1" ht="31.2" x14ac:dyDescent="0.3">
      <c r="A35" s="18">
        <v>1050101</v>
      </c>
      <c r="B35" s="19" t="s">
        <v>29</v>
      </c>
      <c r="C35" s="42">
        <v>179927</v>
      </c>
      <c r="D35" s="42"/>
      <c r="E35" s="42"/>
      <c r="F35" s="42"/>
      <c r="G35" s="42"/>
      <c r="H35" s="42"/>
      <c r="I35" s="42"/>
      <c r="J35" s="42"/>
      <c r="K35" s="43">
        <f t="shared" si="2"/>
        <v>179927</v>
      </c>
    </row>
    <row r="36" spans="1:11" s="1" customFormat="1" ht="31.2" x14ac:dyDescent="0.3">
      <c r="A36" s="18">
        <v>1050102</v>
      </c>
      <c r="B36" s="19" t="s">
        <v>30</v>
      </c>
      <c r="C36" s="42">
        <v>3160714</v>
      </c>
      <c r="D36" s="42">
        <v>32020</v>
      </c>
      <c r="E36" s="42"/>
      <c r="F36" s="42"/>
      <c r="G36" s="42"/>
      <c r="H36" s="42"/>
      <c r="I36" s="42"/>
      <c r="J36" s="42"/>
      <c r="K36" s="43">
        <f t="shared" si="2"/>
        <v>3192734</v>
      </c>
    </row>
    <row r="37" spans="1:11" s="1" customFormat="1" ht="46.8" x14ac:dyDescent="0.3">
      <c r="A37" s="8">
        <v>1050200</v>
      </c>
      <c r="B37" s="11" t="s">
        <v>31</v>
      </c>
      <c r="C37" s="40">
        <v>7110349</v>
      </c>
      <c r="D37" s="40">
        <v>2907045</v>
      </c>
      <c r="E37" s="40">
        <v>1668508</v>
      </c>
      <c r="F37" s="40">
        <v>902202</v>
      </c>
      <c r="G37" s="40">
        <v>221651</v>
      </c>
      <c r="H37" s="40">
        <v>627026</v>
      </c>
      <c r="I37" s="40">
        <v>504183</v>
      </c>
      <c r="J37" s="40">
        <v>291400</v>
      </c>
      <c r="K37" s="41">
        <f t="shared" si="2"/>
        <v>14232364</v>
      </c>
    </row>
    <row r="38" spans="1:11" s="1" customFormat="1" ht="62.4" x14ac:dyDescent="0.3">
      <c r="A38" s="8">
        <v>1050400</v>
      </c>
      <c r="B38" s="11" t="s">
        <v>32</v>
      </c>
      <c r="C38" s="40"/>
      <c r="D38" s="40"/>
      <c r="E38" s="40">
        <v>188758</v>
      </c>
      <c r="F38" s="40">
        <v>7993968</v>
      </c>
      <c r="G38" s="40">
        <v>1961816</v>
      </c>
      <c r="H38" s="40">
        <v>1362715</v>
      </c>
      <c r="I38" s="40">
        <v>3625262</v>
      </c>
      <c r="J38" s="40">
        <v>161514</v>
      </c>
      <c r="K38" s="41">
        <f t="shared" si="2"/>
        <v>15294033</v>
      </c>
    </row>
    <row r="39" spans="1:11" s="1" customFormat="1" ht="31.2" x14ac:dyDescent="0.3">
      <c r="A39" s="8">
        <v>1051100</v>
      </c>
      <c r="B39" s="11" t="s">
        <v>33</v>
      </c>
      <c r="C39" s="40">
        <v>1077744</v>
      </c>
      <c r="D39" s="40"/>
      <c r="E39" s="40">
        <v>225624</v>
      </c>
      <c r="F39" s="40">
        <v>1234909</v>
      </c>
      <c r="G39" s="40">
        <v>28040</v>
      </c>
      <c r="H39" s="40">
        <v>851513</v>
      </c>
      <c r="I39" s="40">
        <v>1006654</v>
      </c>
      <c r="J39" s="40">
        <v>455382</v>
      </c>
      <c r="K39" s="41">
        <f t="shared" si="2"/>
        <v>4879866</v>
      </c>
    </row>
    <row r="40" spans="1:11" s="2" customFormat="1" ht="31.2" x14ac:dyDescent="0.3">
      <c r="A40" s="8">
        <v>1051200</v>
      </c>
      <c r="B40" s="11" t="s">
        <v>34</v>
      </c>
      <c r="C40" s="40"/>
      <c r="D40" s="40"/>
      <c r="E40" s="40">
        <v>63249</v>
      </c>
      <c r="F40" s="40">
        <v>6371966</v>
      </c>
      <c r="G40" s="40">
        <v>980908</v>
      </c>
      <c r="H40" s="40">
        <v>727387</v>
      </c>
      <c r="I40" s="40">
        <v>2061312</v>
      </c>
      <c r="J40" s="40">
        <v>79966</v>
      </c>
      <c r="K40" s="41">
        <f t="shared" si="2"/>
        <v>10284788</v>
      </c>
    </row>
    <row r="41" spans="1:11" s="2" customFormat="1" x14ac:dyDescent="0.3">
      <c r="A41" s="18"/>
      <c r="B41" s="19"/>
      <c r="C41" s="42"/>
      <c r="D41" s="42"/>
      <c r="E41" s="42"/>
      <c r="F41" s="42"/>
      <c r="G41" s="42"/>
      <c r="H41" s="42"/>
      <c r="I41" s="42"/>
      <c r="J41" s="42"/>
      <c r="K41" s="43"/>
    </row>
    <row r="42" spans="1:11" s="1" customFormat="1" ht="31.2" x14ac:dyDescent="0.3">
      <c r="A42" s="8">
        <v>1060000</v>
      </c>
      <c r="B42" s="11" t="s">
        <v>35</v>
      </c>
      <c r="C42" s="40">
        <f>SUM(C43)</f>
        <v>407434114</v>
      </c>
      <c r="D42" s="40">
        <f t="shared" ref="D42:J42" si="7">SUM(D43)</f>
        <v>0</v>
      </c>
      <c r="E42" s="40">
        <f t="shared" si="7"/>
        <v>0</v>
      </c>
      <c r="F42" s="40">
        <f t="shared" si="7"/>
        <v>0</v>
      </c>
      <c r="G42" s="40">
        <f t="shared" si="7"/>
        <v>0</v>
      </c>
      <c r="H42" s="40">
        <f t="shared" si="7"/>
        <v>0</v>
      </c>
      <c r="I42" s="40">
        <f t="shared" si="7"/>
        <v>0</v>
      </c>
      <c r="J42" s="40">
        <f t="shared" si="7"/>
        <v>0</v>
      </c>
      <c r="K42" s="41">
        <f t="shared" si="2"/>
        <v>407434114</v>
      </c>
    </row>
    <row r="43" spans="1:11" s="1" customFormat="1" x14ac:dyDescent="0.3">
      <c r="A43" s="18">
        <v>1060400</v>
      </c>
      <c r="B43" s="19" t="s">
        <v>64</v>
      </c>
      <c r="C43" s="42">
        <v>407434114</v>
      </c>
      <c r="D43" s="42"/>
      <c r="E43" s="42"/>
      <c r="F43" s="42"/>
      <c r="G43" s="42"/>
      <c r="H43" s="42"/>
      <c r="I43" s="42"/>
      <c r="J43" s="42"/>
      <c r="K43" s="43">
        <f t="shared" si="2"/>
        <v>407434114</v>
      </c>
    </row>
    <row r="44" spans="1:11" s="1" customFormat="1" x14ac:dyDescent="0.3">
      <c r="A44" s="8"/>
      <c r="B44" s="11"/>
      <c r="C44" s="42"/>
      <c r="D44" s="42"/>
      <c r="E44" s="42"/>
      <c r="F44" s="42"/>
      <c r="G44" s="42"/>
      <c r="H44" s="42"/>
      <c r="I44" s="42"/>
      <c r="J44" s="42"/>
      <c r="K44" s="41"/>
    </row>
    <row r="45" spans="1:11" s="1" customFormat="1" x14ac:dyDescent="0.3">
      <c r="A45" s="8">
        <v>1400000</v>
      </c>
      <c r="B45" s="11" t="s">
        <v>36</v>
      </c>
      <c r="C45" s="40">
        <f>C46</f>
        <v>9986221</v>
      </c>
      <c r="D45" s="40">
        <f t="shared" ref="D45:J45" si="8">D46</f>
        <v>244494</v>
      </c>
      <c r="E45" s="40">
        <f t="shared" si="8"/>
        <v>4818684</v>
      </c>
      <c r="F45" s="40">
        <f t="shared" si="8"/>
        <v>3645790</v>
      </c>
      <c r="G45" s="40">
        <f t="shared" si="8"/>
        <v>2625937</v>
      </c>
      <c r="H45" s="40">
        <f t="shared" si="8"/>
        <v>2471554</v>
      </c>
      <c r="I45" s="40">
        <f t="shared" si="8"/>
        <v>1198890</v>
      </c>
      <c r="J45" s="40">
        <f t="shared" si="8"/>
        <v>800628</v>
      </c>
      <c r="K45" s="41">
        <f t="shared" si="2"/>
        <v>25792198</v>
      </c>
    </row>
    <row r="46" spans="1:11" s="1" customFormat="1" x14ac:dyDescent="0.3">
      <c r="A46" s="8">
        <v>1400100</v>
      </c>
      <c r="B46" s="11" t="s">
        <v>37</v>
      </c>
      <c r="C46" s="42">
        <v>9986221</v>
      </c>
      <c r="D46" s="42">
        <v>244494</v>
      </c>
      <c r="E46" s="42">
        <v>4818684</v>
      </c>
      <c r="F46" s="42">
        <v>3645790</v>
      </c>
      <c r="G46" s="42">
        <v>2625937</v>
      </c>
      <c r="H46" s="42">
        <v>2471554</v>
      </c>
      <c r="I46" s="42">
        <v>1198890</v>
      </c>
      <c r="J46" s="42">
        <v>800628</v>
      </c>
      <c r="K46" s="43">
        <f t="shared" si="2"/>
        <v>25792198</v>
      </c>
    </row>
    <row r="47" spans="1:11" s="1" customFormat="1" ht="16.2" thickBot="1" x14ac:dyDescent="0.35">
      <c r="A47" s="31"/>
      <c r="B47" s="32"/>
      <c r="C47" s="44"/>
      <c r="D47" s="44"/>
      <c r="E47" s="44"/>
      <c r="F47" s="44"/>
      <c r="G47" s="44"/>
      <c r="H47" s="44"/>
      <c r="I47" s="44"/>
      <c r="J47" s="44"/>
      <c r="K47" s="45"/>
    </row>
    <row r="48" spans="1:11" s="1" customFormat="1" ht="16.2" thickBot="1" x14ac:dyDescent="0.35">
      <c r="A48" s="33">
        <v>2000000</v>
      </c>
      <c r="B48" s="30" t="s">
        <v>38</v>
      </c>
      <c r="C48" s="36">
        <f>SUM(C49+C57+C60+C62+C64)</f>
        <v>143079835</v>
      </c>
      <c r="D48" s="36">
        <f t="shared" ref="D48:J48" si="9">SUM(D49+D57+D60+D62+D64)</f>
        <v>66641</v>
      </c>
      <c r="E48" s="36">
        <f t="shared" si="9"/>
        <v>9541756</v>
      </c>
      <c r="F48" s="36">
        <f t="shared" si="9"/>
        <v>11059995</v>
      </c>
      <c r="G48" s="36">
        <f t="shared" si="9"/>
        <v>2192265</v>
      </c>
      <c r="H48" s="36">
        <f t="shared" si="9"/>
        <v>2130844</v>
      </c>
      <c r="I48" s="36">
        <f t="shared" si="9"/>
        <v>671303</v>
      </c>
      <c r="J48" s="36">
        <f t="shared" si="9"/>
        <v>671533</v>
      </c>
      <c r="K48" s="37">
        <f t="shared" si="2"/>
        <v>169414172</v>
      </c>
    </row>
    <row r="49" spans="1:11" s="1" customFormat="1" ht="46.8" x14ac:dyDescent="0.3">
      <c r="A49" s="16">
        <v>2010000</v>
      </c>
      <c r="B49" s="29" t="s">
        <v>39</v>
      </c>
      <c r="C49" s="38">
        <v>25957409</v>
      </c>
      <c r="D49" s="38">
        <v>26686</v>
      </c>
      <c r="E49" s="38">
        <v>1025251</v>
      </c>
      <c r="F49" s="38">
        <f>75320+8000000</f>
        <v>8075320</v>
      </c>
      <c r="G49" s="38">
        <v>269367</v>
      </c>
      <c r="H49" s="38">
        <v>434129</v>
      </c>
      <c r="I49" s="38">
        <v>48340</v>
      </c>
      <c r="J49" s="38">
        <v>107592</v>
      </c>
      <c r="K49" s="39">
        <f t="shared" si="2"/>
        <v>35944094</v>
      </c>
    </row>
    <row r="50" spans="1:11" s="1" customFormat="1" ht="46.8" x14ac:dyDescent="0.3">
      <c r="A50" s="8">
        <v>2010200</v>
      </c>
      <c r="B50" s="63" t="s">
        <v>40</v>
      </c>
      <c r="C50" s="76">
        <v>1557609</v>
      </c>
      <c r="D50" s="76">
        <v>26686</v>
      </c>
      <c r="E50" s="76">
        <v>702480</v>
      </c>
      <c r="F50" s="76">
        <v>1597</v>
      </c>
      <c r="G50" s="76">
        <v>40055</v>
      </c>
      <c r="H50" s="76">
        <v>86609</v>
      </c>
      <c r="I50" s="76">
        <v>18438</v>
      </c>
      <c r="J50" s="76">
        <v>12592</v>
      </c>
      <c r="K50" s="41">
        <f t="shared" si="2"/>
        <v>2446066</v>
      </c>
    </row>
    <row r="51" spans="1:11" s="1" customFormat="1" ht="31.2" x14ac:dyDescent="0.3">
      <c r="A51" s="8">
        <v>2010300</v>
      </c>
      <c r="B51" s="11" t="s">
        <v>41</v>
      </c>
      <c r="C51" s="40">
        <v>6734401</v>
      </c>
      <c r="D51" s="40"/>
      <c r="E51" s="40"/>
      <c r="F51" s="40">
        <f>0+8000000</f>
        <v>8000000</v>
      </c>
      <c r="G51" s="40"/>
      <c r="H51" s="40"/>
      <c r="I51" s="40"/>
      <c r="J51" s="40"/>
      <c r="K51" s="41">
        <f t="shared" si="2"/>
        <v>14734401</v>
      </c>
    </row>
    <row r="52" spans="1:11" s="1" customFormat="1" ht="31.2" x14ac:dyDescent="0.3">
      <c r="A52" s="8">
        <v>2010400</v>
      </c>
      <c r="B52" s="11" t="s">
        <v>42</v>
      </c>
      <c r="C52" s="40">
        <v>353600</v>
      </c>
      <c r="D52" s="40"/>
      <c r="E52" s="40"/>
      <c r="F52" s="40"/>
      <c r="G52" s="40"/>
      <c r="H52" s="40"/>
      <c r="I52" s="40"/>
      <c r="J52" s="40"/>
      <c r="K52" s="41">
        <f t="shared" si="2"/>
        <v>353600</v>
      </c>
    </row>
    <row r="53" spans="1:11" s="1" customFormat="1" ht="31.2" x14ac:dyDescent="0.3">
      <c r="A53" s="8">
        <v>2010500</v>
      </c>
      <c r="B53" s="11" t="s">
        <v>43</v>
      </c>
      <c r="C53" s="40">
        <v>26520</v>
      </c>
      <c r="D53" s="40"/>
      <c r="E53" s="40">
        <v>1385</v>
      </c>
      <c r="F53" s="40"/>
      <c r="G53" s="40"/>
      <c r="H53" s="40"/>
      <c r="I53" s="40"/>
      <c r="J53" s="40"/>
      <c r="K53" s="41">
        <f t="shared" si="2"/>
        <v>27905</v>
      </c>
    </row>
    <row r="54" spans="1:11" s="1" customFormat="1" ht="31.2" x14ac:dyDescent="0.3">
      <c r="A54" s="8">
        <v>2010900</v>
      </c>
      <c r="B54" s="11" t="s">
        <v>44</v>
      </c>
      <c r="C54" s="40">
        <v>2204314</v>
      </c>
      <c r="D54" s="40"/>
      <c r="E54" s="40">
        <v>179750</v>
      </c>
      <c r="F54" s="40">
        <v>60325</v>
      </c>
      <c r="G54" s="40">
        <v>81934</v>
      </c>
      <c r="H54" s="40">
        <v>347520</v>
      </c>
      <c r="I54" s="40">
        <v>29902</v>
      </c>
      <c r="J54" s="40">
        <v>95000</v>
      </c>
      <c r="K54" s="41">
        <f t="shared" si="2"/>
        <v>2998745</v>
      </c>
    </row>
    <row r="55" spans="1:11" s="1" customFormat="1" ht="31.2" x14ac:dyDescent="0.3">
      <c r="A55" s="8">
        <v>2011000</v>
      </c>
      <c r="B55" s="11" t="s">
        <v>45</v>
      </c>
      <c r="C55" s="40">
        <v>13028500</v>
      </c>
      <c r="D55" s="40"/>
      <c r="E55" s="40"/>
      <c r="F55" s="40"/>
      <c r="G55" s="40"/>
      <c r="H55" s="46"/>
      <c r="I55" s="40"/>
      <c r="J55" s="40"/>
      <c r="K55" s="41">
        <f t="shared" si="2"/>
        <v>13028500</v>
      </c>
    </row>
    <row r="56" spans="1:11" s="1" customFormat="1" x14ac:dyDescent="0.3">
      <c r="A56" s="8"/>
      <c r="B56" s="11"/>
      <c r="C56" s="40"/>
      <c r="D56" s="40"/>
      <c r="E56" s="40"/>
      <c r="F56" s="40"/>
      <c r="G56" s="40"/>
      <c r="H56" s="40"/>
      <c r="I56" s="40"/>
      <c r="J56" s="40"/>
      <c r="K56" s="41"/>
    </row>
    <row r="57" spans="1:11" s="1" customFormat="1" ht="46.8" x14ac:dyDescent="0.3">
      <c r="A57" s="8">
        <v>2020000</v>
      </c>
      <c r="B57" s="11" t="s">
        <v>46</v>
      </c>
      <c r="C57" s="40">
        <f>10064029+19164121+40900000+53500000+8000000-20495000-8000000</f>
        <v>103133150</v>
      </c>
      <c r="D57" s="40"/>
      <c r="E57" s="40">
        <v>21087</v>
      </c>
      <c r="F57" s="40">
        <v>100000</v>
      </c>
      <c r="G57" s="40">
        <v>50000</v>
      </c>
      <c r="H57" s="40">
        <v>56401</v>
      </c>
      <c r="I57" s="40">
        <v>50184</v>
      </c>
      <c r="J57" s="40">
        <v>10543</v>
      </c>
      <c r="K57" s="41">
        <f t="shared" si="2"/>
        <v>103421365</v>
      </c>
    </row>
    <row r="58" spans="1:11" s="1" customFormat="1" ht="46.8" x14ac:dyDescent="0.3">
      <c r="A58" s="18">
        <v>2020100</v>
      </c>
      <c r="B58" s="19" t="s">
        <v>47</v>
      </c>
      <c r="C58" s="42">
        <f>3000000+40900000+53500000-20495000</f>
        <v>76905000</v>
      </c>
      <c r="D58" s="42"/>
      <c r="E58" s="42"/>
      <c r="F58" s="42"/>
      <c r="G58" s="42"/>
      <c r="H58" s="42"/>
      <c r="I58" s="42"/>
      <c r="J58" s="42"/>
      <c r="K58" s="43">
        <f t="shared" si="2"/>
        <v>76905000</v>
      </c>
    </row>
    <row r="59" spans="1:11" s="1" customFormat="1" x14ac:dyDescent="0.3">
      <c r="A59" s="18"/>
      <c r="B59" s="19"/>
      <c r="C59" s="42"/>
      <c r="D59" s="42"/>
      <c r="E59" s="42"/>
      <c r="F59" s="42"/>
      <c r="G59" s="42"/>
      <c r="H59" s="42"/>
      <c r="I59" s="42"/>
      <c r="J59" s="42"/>
      <c r="K59" s="41"/>
    </row>
    <row r="60" spans="1:11" s="1" customFormat="1" x14ac:dyDescent="0.3">
      <c r="A60" s="10">
        <v>2060000</v>
      </c>
      <c r="B60" s="11" t="s">
        <v>48</v>
      </c>
      <c r="C60" s="40">
        <v>3964295</v>
      </c>
      <c r="D60" s="40">
        <v>5389</v>
      </c>
      <c r="E60" s="40">
        <v>1040622</v>
      </c>
      <c r="F60" s="40">
        <v>758788</v>
      </c>
      <c r="G60" s="40">
        <v>567941</v>
      </c>
      <c r="H60" s="40">
        <v>405366</v>
      </c>
      <c r="I60" s="40">
        <v>253548</v>
      </c>
      <c r="J60" s="40">
        <v>192274</v>
      </c>
      <c r="K60" s="41">
        <f t="shared" si="2"/>
        <v>7188223</v>
      </c>
    </row>
    <row r="61" spans="1:11" s="1" customFormat="1" x14ac:dyDescent="0.3">
      <c r="A61" s="20"/>
      <c r="B61" s="19"/>
      <c r="C61" s="42"/>
      <c r="D61" s="42"/>
      <c r="E61" s="42"/>
      <c r="F61" s="42"/>
      <c r="G61" s="42"/>
      <c r="H61" s="42"/>
      <c r="I61" s="42"/>
      <c r="J61" s="42"/>
      <c r="K61" s="41"/>
    </row>
    <row r="62" spans="1:11" s="1" customFormat="1" x14ac:dyDescent="0.3">
      <c r="A62" s="10">
        <v>2070000</v>
      </c>
      <c r="B62" s="11" t="s">
        <v>49</v>
      </c>
      <c r="C62" s="40">
        <v>10024981</v>
      </c>
      <c r="D62" s="40">
        <v>34566</v>
      </c>
      <c r="E62" s="40">
        <v>7454796</v>
      </c>
      <c r="F62" s="40">
        <v>2125887</v>
      </c>
      <c r="G62" s="40">
        <v>1304957</v>
      </c>
      <c r="H62" s="40">
        <v>1234948</v>
      </c>
      <c r="I62" s="40">
        <v>319231</v>
      </c>
      <c r="J62" s="40">
        <v>361124</v>
      </c>
      <c r="K62" s="41">
        <f t="shared" si="2"/>
        <v>22860490</v>
      </c>
    </row>
    <row r="63" spans="1:11" s="1" customFormat="1" x14ac:dyDescent="0.3">
      <c r="A63" s="20"/>
      <c r="B63" s="19"/>
      <c r="C63" s="40"/>
      <c r="D63" s="42"/>
      <c r="E63" s="42"/>
      <c r="F63" s="42"/>
      <c r="G63" s="42"/>
      <c r="H63" s="42"/>
      <c r="I63" s="42"/>
      <c r="J63" s="42"/>
      <c r="K63" s="41"/>
    </row>
    <row r="64" spans="1:11" s="1" customFormat="1" x14ac:dyDescent="0.3">
      <c r="A64" s="10">
        <v>2090000</v>
      </c>
      <c r="B64" s="11" t="s">
        <v>50</v>
      </c>
      <c r="C64" s="40"/>
      <c r="D64" s="40"/>
      <c r="E64" s="40"/>
      <c r="F64" s="40"/>
      <c r="G64" s="40"/>
      <c r="H64" s="40"/>
      <c r="I64" s="40"/>
      <c r="J64" s="40"/>
      <c r="K64" s="41">
        <f t="shared" si="2"/>
        <v>0</v>
      </c>
    </row>
    <row r="65" spans="1:11" s="1" customFormat="1" ht="16.2" thickBot="1" x14ac:dyDescent="0.35">
      <c r="A65" s="22"/>
      <c r="B65" s="26"/>
      <c r="C65" s="47"/>
      <c r="D65" s="47"/>
      <c r="E65" s="47"/>
      <c r="F65" s="47"/>
      <c r="G65" s="47"/>
      <c r="H65" s="47"/>
      <c r="I65" s="47"/>
      <c r="J65" s="47"/>
      <c r="K65" s="45"/>
    </row>
    <row r="66" spans="1:11" s="1" customFormat="1" ht="16.2" thickBot="1" x14ac:dyDescent="0.35">
      <c r="A66" s="59">
        <v>3000000</v>
      </c>
      <c r="B66" s="60" t="s">
        <v>65</v>
      </c>
      <c r="C66" s="77">
        <f t="shared" ref="C66:J66" si="10">SUM(C67:C70)</f>
        <v>127706289</v>
      </c>
      <c r="D66" s="77">
        <f t="shared" si="10"/>
        <v>0</v>
      </c>
      <c r="E66" s="77">
        <f t="shared" si="10"/>
        <v>0</v>
      </c>
      <c r="F66" s="77">
        <f t="shared" si="10"/>
        <v>0</v>
      </c>
      <c r="G66" s="77">
        <f t="shared" si="10"/>
        <v>0</v>
      </c>
      <c r="H66" s="77">
        <f t="shared" si="10"/>
        <v>0</v>
      </c>
      <c r="I66" s="77">
        <f t="shared" si="10"/>
        <v>0</v>
      </c>
      <c r="J66" s="77">
        <f t="shared" si="10"/>
        <v>0</v>
      </c>
      <c r="K66" s="78">
        <f>SUM(C66:J66)</f>
        <v>127706289</v>
      </c>
    </row>
    <row r="67" spans="1:11" s="1" customFormat="1" x14ac:dyDescent="0.3">
      <c r="A67" s="53">
        <v>3010000</v>
      </c>
      <c r="B67" s="54" t="s">
        <v>66</v>
      </c>
      <c r="C67" s="88">
        <f>4073100+4555800+12450</f>
        <v>8641350</v>
      </c>
      <c r="D67" s="79"/>
      <c r="E67" s="79"/>
      <c r="F67" s="79"/>
      <c r="G67" s="79"/>
      <c r="H67" s="79"/>
      <c r="I67" s="79"/>
      <c r="J67" s="79"/>
      <c r="K67" s="86">
        <f>SUM(C67:J67)</f>
        <v>8641350</v>
      </c>
    </row>
    <row r="68" spans="1:11" s="1" customFormat="1" ht="31.2" x14ac:dyDescent="0.3">
      <c r="A68" s="55" t="s">
        <v>67</v>
      </c>
      <c r="B68" s="56" t="s">
        <v>68</v>
      </c>
      <c r="C68" s="89">
        <f>0+28063494</f>
        <v>28063494</v>
      </c>
      <c r="D68" s="80"/>
      <c r="E68" s="80"/>
      <c r="F68" s="80"/>
      <c r="G68" s="80"/>
      <c r="H68" s="80"/>
      <c r="I68" s="80"/>
      <c r="J68" s="80"/>
      <c r="K68" s="87">
        <f t="shared" ref="K68:K69" si="11">SUM(C68:J68)</f>
        <v>28063494</v>
      </c>
    </row>
    <row r="69" spans="1:11" s="1" customFormat="1" x14ac:dyDescent="0.3">
      <c r="A69" s="62">
        <v>3060000</v>
      </c>
      <c r="B69" s="61" t="s">
        <v>69</v>
      </c>
      <c r="C69" s="85">
        <f>0+25946760+34491885+30562800</f>
        <v>91001445</v>
      </c>
      <c r="D69" s="81"/>
      <c r="E69" s="81"/>
      <c r="F69" s="81"/>
      <c r="G69" s="81"/>
      <c r="H69" s="81"/>
      <c r="I69" s="81"/>
      <c r="J69" s="81"/>
      <c r="K69" s="87">
        <f t="shared" si="11"/>
        <v>91001445</v>
      </c>
    </row>
    <row r="70" spans="1:11" s="1" customFormat="1" ht="16.2" thickBot="1" x14ac:dyDescent="0.35">
      <c r="A70" s="57"/>
      <c r="B70" s="58"/>
      <c r="C70" s="82"/>
      <c r="D70" s="82"/>
      <c r="E70" s="82"/>
      <c r="F70" s="82"/>
      <c r="G70" s="82"/>
      <c r="H70" s="82"/>
      <c r="I70" s="82"/>
      <c r="J70" s="82"/>
      <c r="K70" s="83"/>
    </row>
    <row r="71" spans="1:11" s="1" customFormat="1" ht="16.2" thickBot="1" x14ac:dyDescent="0.35">
      <c r="A71" s="27">
        <v>4000000</v>
      </c>
      <c r="B71" s="30" t="s">
        <v>51</v>
      </c>
      <c r="C71" s="36">
        <f>SUM(C72+C75+C77+C79+C81+C83+C85+C87)</f>
        <v>527363214</v>
      </c>
      <c r="D71" s="36">
        <f t="shared" ref="D71:J71" si="12">SUM(D72+D75+D77+D79+D81+D83+D85+D87)</f>
        <v>15644208</v>
      </c>
      <c r="E71" s="36">
        <f t="shared" si="12"/>
        <v>10821161</v>
      </c>
      <c r="F71" s="36">
        <f t="shared" si="12"/>
        <v>25859091</v>
      </c>
      <c r="G71" s="36">
        <f t="shared" si="12"/>
        <v>8978359</v>
      </c>
      <c r="H71" s="36">
        <f t="shared" si="12"/>
        <v>21096822</v>
      </c>
      <c r="I71" s="36">
        <f t="shared" si="12"/>
        <v>16696761</v>
      </c>
      <c r="J71" s="36">
        <f t="shared" si="12"/>
        <v>5673332</v>
      </c>
      <c r="K71" s="37">
        <f t="shared" si="2"/>
        <v>632132948</v>
      </c>
    </row>
    <row r="72" spans="1:11" s="74" customFormat="1" x14ac:dyDescent="0.3">
      <c r="A72" s="70">
        <v>4010000</v>
      </c>
      <c r="B72" s="71" t="s">
        <v>52</v>
      </c>
      <c r="C72" s="72">
        <f>137495248+42418554+3314337</f>
        <v>183228139</v>
      </c>
      <c r="D72" s="72">
        <f>14127138+386206</f>
        <v>14513344</v>
      </c>
      <c r="E72" s="72">
        <f>E73+1573381</f>
        <v>9262629</v>
      </c>
      <c r="F72" s="72">
        <f>F73+1806688</f>
        <v>10413540</v>
      </c>
      <c r="G72" s="72">
        <f>G73+706315</f>
        <v>2142553</v>
      </c>
      <c r="H72" s="72">
        <f>H73+1089557</f>
        <v>3520466</v>
      </c>
      <c r="I72" s="72">
        <f>I73+407114</f>
        <v>1220797</v>
      </c>
      <c r="J72" s="72">
        <f>J73+338811</f>
        <v>706489</v>
      </c>
      <c r="K72" s="73">
        <f t="shared" si="2"/>
        <v>225007957</v>
      </c>
    </row>
    <row r="73" spans="1:11" s="1" customFormat="1" x14ac:dyDescent="0.3">
      <c r="A73" s="20">
        <v>4010104</v>
      </c>
      <c r="B73" s="19" t="s">
        <v>53</v>
      </c>
      <c r="C73" s="42">
        <f>48985556+82740+3314337</f>
        <v>52382633</v>
      </c>
      <c r="D73" s="42">
        <f>13853699+386206</f>
        <v>14239905</v>
      </c>
      <c r="E73" s="42">
        <f>7202567+486681</f>
        <v>7689248</v>
      </c>
      <c r="F73" s="42">
        <f>8077992+528860</f>
        <v>8606852</v>
      </c>
      <c r="G73" s="42">
        <f>1329708+55337+51193</f>
        <v>1436238</v>
      </c>
      <c r="H73" s="42">
        <f>2141471+6257+283181</f>
        <v>2430909</v>
      </c>
      <c r="I73" s="42">
        <f>713516+20338+79829</f>
        <v>813683</v>
      </c>
      <c r="J73" s="42">
        <f>349702+17976</f>
        <v>367678</v>
      </c>
      <c r="K73" s="43">
        <f t="shared" si="2"/>
        <v>87967146</v>
      </c>
    </row>
    <row r="74" spans="1:11" s="1" customFormat="1" x14ac:dyDescent="0.3">
      <c r="A74" s="20"/>
      <c r="B74" s="19"/>
      <c r="C74" s="42"/>
      <c r="D74" s="42"/>
      <c r="E74" s="42"/>
      <c r="F74" s="42"/>
      <c r="G74" s="42"/>
      <c r="H74" s="42"/>
      <c r="I74" s="42"/>
      <c r="J74" s="42"/>
      <c r="K74" s="41"/>
    </row>
    <row r="75" spans="1:11" s="1" customFormat="1" ht="31.2" x14ac:dyDescent="0.3">
      <c r="A75" s="10">
        <v>4020100</v>
      </c>
      <c r="B75" s="11" t="s">
        <v>54</v>
      </c>
      <c r="C75" s="40">
        <v>2669185</v>
      </c>
      <c r="D75" s="40">
        <v>1130864</v>
      </c>
      <c r="E75" s="40">
        <v>631303</v>
      </c>
      <c r="F75" s="40">
        <v>1181957</v>
      </c>
      <c r="G75" s="40">
        <v>240701</v>
      </c>
      <c r="H75" s="40">
        <v>746663</v>
      </c>
      <c r="I75" s="40">
        <v>202884</v>
      </c>
      <c r="J75" s="40">
        <v>116374</v>
      </c>
      <c r="K75" s="41">
        <f t="shared" si="2"/>
        <v>6919931</v>
      </c>
    </row>
    <row r="76" spans="1:11" s="1" customFormat="1" x14ac:dyDescent="0.3">
      <c r="A76" s="20"/>
      <c r="B76" s="19"/>
      <c r="C76" s="42"/>
      <c r="D76" s="42"/>
      <c r="E76" s="42"/>
      <c r="F76" s="42"/>
      <c r="G76" s="42"/>
      <c r="H76" s="42"/>
      <c r="I76" s="42"/>
      <c r="J76" s="42"/>
      <c r="K76" s="41"/>
    </row>
    <row r="77" spans="1:11" ht="78" x14ac:dyDescent="0.3">
      <c r="A77" s="8">
        <v>4080000</v>
      </c>
      <c r="B77" s="11" t="s">
        <v>55</v>
      </c>
      <c r="C77" s="40">
        <v>484253</v>
      </c>
      <c r="D77" s="40"/>
      <c r="E77" s="40">
        <v>648579</v>
      </c>
      <c r="F77" s="40">
        <v>11330194</v>
      </c>
      <c r="G77" s="40">
        <v>5401055</v>
      </c>
      <c r="H77" s="40">
        <v>13769793</v>
      </c>
      <c r="I77" s="40">
        <v>12508930</v>
      </c>
      <c r="J77" s="40">
        <v>3683019</v>
      </c>
      <c r="K77" s="41">
        <f t="shared" si="2"/>
        <v>47825823</v>
      </c>
    </row>
    <row r="78" spans="1:11" x14ac:dyDescent="0.3">
      <c r="A78" s="10"/>
      <c r="B78" s="11"/>
      <c r="C78" s="40"/>
      <c r="D78" s="40"/>
      <c r="E78" s="40"/>
      <c r="F78" s="40"/>
      <c r="G78" s="40"/>
      <c r="H78" s="40"/>
      <c r="I78" s="40"/>
      <c r="J78" s="40"/>
      <c r="K78" s="41"/>
    </row>
    <row r="79" spans="1:11" x14ac:dyDescent="0.3">
      <c r="A79" s="10">
        <v>4100000</v>
      </c>
      <c r="B79" s="11" t="s">
        <v>56</v>
      </c>
      <c r="C79" s="40">
        <v>261416702</v>
      </c>
      <c r="D79" s="40"/>
      <c r="E79" s="40"/>
      <c r="F79" s="40"/>
      <c r="G79" s="40"/>
      <c r="H79" s="40"/>
      <c r="I79" s="40"/>
      <c r="J79" s="40"/>
      <c r="K79" s="41">
        <f t="shared" si="2"/>
        <v>261416702</v>
      </c>
    </row>
    <row r="80" spans="1:11" x14ac:dyDescent="0.3">
      <c r="A80" s="10"/>
      <c r="B80" s="11"/>
      <c r="C80" s="40"/>
      <c r="D80" s="40"/>
      <c r="E80" s="40"/>
      <c r="F80" s="40"/>
      <c r="G80" s="40"/>
      <c r="H80" s="40"/>
      <c r="I80" s="40"/>
      <c r="J80" s="40"/>
      <c r="K80" s="41"/>
    </row>
    <row r="81" spans="1:11" x14ac:dyDescent="0.3">
      <c r="A81" s="10">
        <v>4110000</v>
      </c>
      <c r="B81" s="11" t="s">
        <v>57</v>
      </c>
      <c r="C81" s="40">
        <v>19809115</v>
      </c>
      <c r="D81" s="40"/>
      <c r="E81" s="40"/>
      <c r="F81" s="40"/>
      <c r="G81" s="40"/>
      <c r="H81" s="40"/>
      <c r="I81" s="40"/>
      <c r="J81" s="40"/>
      <c r="K81" s="41">
        <f t="shared" ref="K81:K90" si="13">SUM(C81:J81)</f>
        <v>19809115</v>
      </c>
    </row>
    <row r="82" spans="1:11" x14ac:dyDescent="0.3">
      <c r="A82" s="10"/>
      <c r="B82" s="11"/>
      <c r="C82" s="40"/>
      <c r="D82" s="40"/>
      <c r="E82" s="40"/>
      <c r="F82" s="40"/>
      <c r="G82" s="40"/>
      <c r="H82" s="40"/>
      <c r="I82" s="40"/>
      <c r="J82" s="40"/>
      <c r="K82" s="41"/>
    </row>
    <row r="83" spans="1:11" x14ac:dyDescent="0.3">
      <c r="A83" s="10">
        <v>4120000</v>
      </c>
      <c r="B83" s="11" t="s">
        <v>58</v>
      </c>
      <c r="C83" s="40">
        <v>18000000</v>
      </c>
      <c r="D83" s="40"/>
      <c r="E83" s="40"/>
      <c r="F83" s="40"/>
      <c r="G83" s="40"/>
      <c r="H83" s="40"/>
      <c r="I83" s="40"/>
      <c r="J83" s="40"/>
      <c r="K83" s="41">
        <f t="shared" si="13"/>
        <v>18000000</v>
      </c>
    </row>
    <row r="84" spans="1:11" x14ac:dyDescent="0.3">
      <c r="A84" s="10"/>
      <c r="B84" s="11"/>
      <c r="C84" s="40"/>
      <c r="D84" s="40"/>
      <c r="E84" s="40"/>
      <c r="F84" s="40"/>
      <c r="G84" s="40"/>
      <c r="H84" s="40"/>
      <c r="I84" s="40"/>
      <c r="J84" s="40"/>
      <c r="K84" s="41"/>
    </row>
    <row r="85" spans="1:11" x14ac:dyDescent="0.3">
      <c r="A85" s="10">
        <v>4130000</v>
      </c>
      <c r="B85" s="21" t="s">
        <v>62</v>
      </c>
      <c r="C85" s="40">
        <v>20500000</v>
      </c>
      <c r="D85" s="51"/>
      <c r="E85" s="51"/>
      <c r="F85" s="51"/>
      <c r="G85" s="51"/>
      <c r="H85" s="51"/>
      <c r="I85" s="51"/>
      <c r="J85" s="51"/>
      <c r="K85" s="41">
        <f t="shared" si="13"/>
        <v>20500000</v>
      </c>
    </row>
    <row r="86" spans="1:11" x14ac:dyDescent="0.3">
      <c r="A86" s="22"/>
      <c r="B86" s="50"/>
      <c r="C86" s="47"/>
      <c r="D86" s="52"/>
      <c r="E86" s="52"/>
      <c r="F86" s="52"/>
      <c r="G86" s="52"/>
      <c r="H86" s="52"/>
      <c r="I86" s="52"/>
      <c r="J86" s="52"/>
      <c r="K86" s="45"/>
    </row>
    <row r="87" spans="1:11" s="69" customFormat="1" x14ac:dyDescent="0.3">
      <c r="A87" s="64">
        <v>4140000</v>
      </c>
      <c r="B87" s="65" t="s">
        <v>63</v>
      </c>
      <c r="C87" s="66">
        <v>21255820</v>
      </c>
      <c r="D87" s="67"/>
      <c r="E87" s="67">
        <v>278650</v>
      </c>
      <c r="F87" s="67">
        <v>2933400</v>
      </c>
      <c r="G87" s="67">
        <v>1194050</v>
      </c>
      <c r="H87" s="67">
        <v>3059900</v>
      </c>
      <c r="I87" s="67">
        <v>2764150</v>
      </c>
      <c r="J87" s="67">
        <v>1167450</v>
      </c>
      <c r="K87" s="68">
        <f t="shared" si="13"/>
        <v>32653420</v>
      </c>
    </row>
    <row r="88" spans="1:11" ht="16.2" thickBot="1" x14ac:dyDescent="0.35">
      <c r="A88" s="22"/>
      <c r="B88" s="26"/>
      <c r="C88" s="47"/>
      <c r="D88" s="52"/>
      <c r="E88" s="52"/>
      <c r="F88" s="52"/>
      <c r="G88" s="52"/>
      <c r="H88" s="52"/>
      <c r="I88" s="52"/>
      <c r="J88" s="52"/>
      <c r="K88" s="45"/>
    </row>
    <row r="89" spans="1:11" ht="31.8" thickBot="1" x14ac:dyDescent="0.35">
      <c r="A89" s="27">
        <v>5000000</v>
      </c>
      <c r="B89" s="28" t="s">
        <v>59</v>
      </c>
      <c r="C89" s="36">
        <f>153124656-164205+58976-350</f>
        <v>153019077</v>
      </c>
      <c r="D89" s="36">
        <v>6485041</v>
      </c>
      <c r="E89" s="36">
        <f>41155744+275+350</f>
        <v>41156369</v>
      </c>
      <c r="F89" s="36">
        <f>20455188+256663+40000</f>
        <v>20751851</v>
      </c>
      <c r="G89" s="36">
        <v>9989484</v>
      </c>
      <c r="H89" s="36">
        <f>6922072+5148</f>
        <v>6927220</v>
      </c>
      <c r="I89" s="36">
        <v>5698972</v>
      </c>
      <c r="J89" s="36">
        <v>3040533</v>
      </c>
      <c r="K89" s="37">
        <f t="shared" si="13"/>
        <v>247068547</v>
      </c>
    </row>
    <row r="90" spans="1:11" ht="16.2" thickBot="1" x14ac:dyDescent="0.35">
      <c r="A90" s="23"/>
      <c r="B90" s="24" t="s">
        <v>60</v>
      </c>
      <c r="C90" s="48">
        <f>SUM(C14+C48+C71+C89+C66)</f>
        <v>1786776884</v>
      </c>
      <c r="D90" s="48">
        <f t="shared" ref="D90:J90" si="14">SUM(D14+D48+D71+D89+D66)</f>
        <v>202129664</v>
      </c>
      <c r="E90" s="48">
        <f t="shared" si="14"/>
        <v>104829805</v>
      </c>
      <c r="F90" s="48">
        <f t="shared" si="14"/>
        <v>132011943</v>
      </c>
      <c r="G90" s="48">
        <f t="shared" si="14"/>
        <v>37162591</v>
      </c>
      <c r="H90" s="48">
        <f t="shared" si="14"/>
        <v>45360536</v>
      </c>
      <c r="I90" s="48">
        <f t="shared" si="14"/>
        <v>35383392</v>
      </c>
      <c r="J90" s="48">
        <f t="shared" si="14"/>
        <v>13203967</v>
      </c>
      <c r="K90" s="49">
        <f t="shared" si="13"/>
        <v>2356858782</v>
      </c>
    </row>
    <row r="98" spans="2:10" x14ac:dyDescent="0.3">
      <c r="B98" s="25"/>
      <c r="C98" s="15"/>
      <c r="D98" s="15"/>
      <c r="E98" s="15"/>
      <c r="F98" s="15"/>
      <c r="G98" s="15"/>
      <c r="H98" s="15"/>
      <c r="I98" s="15"/>
      <c r="J98" s="15"/>
    </row>
    <row r="99" spans="2:10" x14ac:dyDescent="0.3">
      <c r="B99" s="25"/>
      <c r="C99" s="15"/>
      <c r="D99" s="15"/>
      <c r="E99" s="15"/>
      <c r="F99" s="15"/>
      <c r="G99" s="15"/>
      <c r="H99" s="15"/>
      <c r="I99" s="15"/>
      <c r="J99" s="15"/>
    </row>
    <row r="123" spans="2:10" x14ac:dyDescent="0.3">
      <c r="B123" s="25"/>
      <c r="C123" s="15"/>
      <c r="D123" s="15"/>
      <c r="E123" s="15"/>
      <c r="F123" s="15"/>
      <c r="G123" s="15"/>
      <c r="H123" s="15"/>
      <c r="I123" s="15"/>
      <c r="J123" s="15"/>
    </row>
    <row r="124" spans="2:10" x14ac:dyDescent="0.3">
      <c r="B124" s="25"/>
      <c r="C124" s="15"/>
      <c r="D124" s="15"/>
      <c r="E124" s="15"/>
      <c r="F124" s="15"/>
      <c r="G124" s="15"/>
      <c r="H124" s="15"/>
      <c r="I124" s="15"/>
      <c r="J124" s="15"/>
    </row>
    <row r="125" spans="2:10" x14ac:dyDescent="0.3">
      <c r="B125" s="25"/>
      <c r="C125" s="15"/>
      <c r="D125" s="15"/>
      <c r="E125" s="15"/>
      <c r="F125" s="15"/>
      <c r="G125" s="15"/>
      <c r="H125" s="15"/>
      <c r="I125" s="15"/>
      <c r="J125" s="15"/>
    </row>
    <row r="126" spans="2:10" x14ac:dyDescent="0.3">
      <c r="B126" s="25"/>
      <c r="C126" s="15"/>
      <c r="D126" s="15"/>
      <c r="E126" s="15"/>
      <c r="F126" s="15"/>
      <c r="G126" s="15"/>
      <c r="H126" s="15"/>
      <c r="I126" s="15"/>
      <c r="J126" s="15"/>
    </row>
    <row r="132" spans="1:10" x14ac:dyDescent="0.3">
      <c r="A132" s="9"/>
      <c r="B132" s="25"/>
      <c r="C132" s="15"/>
      <c r="D132" s="15"/>
      <c r="E132" s="15"/>
      <c r="F132" s="15"/>
      <c r="G132" s="15"/>
      <c r="H132" s="15"/>
      <c r="I132" s="15"/>
      <c r="J132" s="15"/>
    </row>
    <row r="133" spans="1:10" x14ac:dyDescent="0.3">
      <c r="B133" s="25"/>
      <c r="C133" s="15"/>
      <c r="D133" s="15"/>
      <c r="E133" s="15"/>
      <c r="F133" s="15"/>
      <c r="G133" s="15"/>
      <c r="H133" s="15"/>
      <c r="I133" s="15"/>
      <c r="J133" s="15"/>
    </row>
    <row r="134" spans="1:10" x14ac:dyDescent="0.3">
      <c r="B134" s="25"/>
      <c r="C134" s="15"/>
      <c r="D134" s="15"/>
      <c r="E134" s="15"/>
      <c r="F134" s="15"/>
      <c r="G134" s="15"/>
      <c r="H134" s="15"/>
      <c r="I134" s="15"/>
      <c r="J134" s="15"/>
    </row>
  </sheetData>
  <mergeCells count="9">
    <mergeCell ref="I7:K7"/>
    <mergeCell ref="H8:K8"/>
    <mergeCell ref="I9:K9"/>
    <mergeCell ref="A11:K11"/>
    <mergeCell ref="I1:K1"/>
    <mergeCell ref="H2:K2"/>
    <mergeCell ref="I3:K3"/>
    <mergeCell ref="H4:K4"/>
    <mergeCell ref="I5:K5"/>
  </mergeCells>
  <pageMargins left="0.19685039370078741" right="0.19685039370078741" top="0.47244094488188981" bottom="0.39370078740157483" header="0" footer="0"/>
  <pageSetup paperSize="9" scale="80" firstPageNumber="4" fitToHeight="3" orientation="landscape" useFirstPageNumber="1" r:id="rId1"/>
  <headerFooter scaleWithDoc="0" alignWithMargins="0"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Приложение № 1 (815)</vt:lpstr>
      <vt:lpstr>'Приложение № 1 (815)'!Заголовки_для_печати</vt:lpstr>
      <vt:lpstr>'Приложение № 1 (815)'!Область_печати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2023-01-31T10:02:19Z</dcterms:modified>
</cp:coreProperties>
</file>