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11 ноябрь\30 ноября\Законы\Закон № 1739 п. 744 (Б22-30)(VII)\Приложения\"/>
    </mc:Choice>
  </mc:AlternateContent>
  <bookViews>
    <workbookView xWindow="0" yWindow="0" windowWidth="23040" windowHeight="8244" tabRatio="868"/>
  </bookViews>
  <sheets>
    <sheet name="Приложение №2.32 (744)" sheetId="12" r:id="rId1"/>
  </sheets>
  <definedNames>
    <definedName name="_xlnm.Print_Titles" localSheetId="0">'Приложение №2.32 (744)'!$12:$12</definedName>
    <definedName name="_xlnm.Print_Area" localSheetId="0">'Приложение №2.32 (744)'!$A$1:$E$260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7" i="12" l="1"/>
  <c r="D256" i="12"/>
  <c r="D251" i="12"/>
  <c r="D250" i="12"/>
  <c r="D249" i="12"/>
  <c r="D248" i="12"/>
  <c r="D247" i="12"/>
  <c r="D246" i="12"/>
  <c r="D241" i="12"/>
  <c r="D239" i="12"/>
  <c r="D231" i="12"/>
  <c r="D215" i="12"/>
  <c r="E214" i="12"/>
  <c r="D214" i="12"/>
  <c r="D211" i="12"/>
  <c r="D152" i="12"/>
  <c r="D151" i="12"/>
  <c r="D146" i="12"/>
  <c r="D77" i="12"/>
  <c r="C77" i="12"/>
  <c r="D75" i="12"/>
  <c r="D74" i="12"/>
  <c r="D67" i="12"/>
  <c r="D45" i="12"/>
  <c r="N260" i="12"/>
  <c r="M260" i="12"/>
  <c r="N259" i="12"/>
  <c r="M259" i="12"/>
  <c r="N258" i="12"/>
  <c r="M258" i="12"/>
  <c r="N257" i="12"/>
  <c r="M257" i="12"/>
  <c r="N256" i="12"/>
  <c r="M256" i="12"/>
  <c r="O255" i="12"/>
  <c r="N255" i="12"/>
  <c r="M255" i="12"/>
  <c r="O254" i="12"/>
  <c r="N254" i="12"/>
  <c r="M254" i="12"/>
  <c r="O253" i="12"/>
  <c r="N253" i="12"/>
  <c r="M253" i="12"/>
  <c r="N252" i="12"/>
  <c r="M252" i="12"/>
  <c r="N251" i="12"/>
  <c r="M251" i="12"/>
  <c r="N250" i="12"/>
  <c r="M250" i="12"/>
  <c r="N249" i="12"/>
  <c r="M249" i="12"/>
  <c r="N248" i="12"/>
  <c r="M248" i="12"/>
  <c r="N247" i="12"/>
  <c r="M247" i="12"/>
  <c r="N246" i="12"/>
  <c r="M246" i="12"/>
  <c r="O245" i="12"/>
  <c r="N245" i="12"/>
  <c r="M245" i="12"/>
  <c r="O244" i="12"/>
  <c r="N244" i="12"/>
  <c r="M244" i="12"/>
  <c r="N243" i="12"/>
  <c r="M243" i="12"/>
  <c r="N242" i="12"/>
  <c r="M242" i="12"/>
  <c r="N241" i="12"/>
  <c r="M241" i="12"/>
  <c r="O240" i="12"/>
  <c r="N240" i="12"/>
  <c r="M240" i="12"/>
  <c r="N239" i="12"/>
  <c r="M239" i="12"/>
  <c r="O238" i="12"/>
  <c r="N238" i="12"/>
  <c r="M238" i="12"/>
  <c r="O237" i="12"/>
  <c r="N237" i="12"/>
  <c r="M237" i="12"/>
  <c r="O236" i="12"/>
  <c r="N236" i="12"/>
  <c r="M236" i="12"/>
  <c r="N235" i="12"/>
  <c r="M235" i="12"/>
  <c r="N234" i="12"/>
  <c r="M234" i="12"/>
  <c r="O233" i="12"/>
  <c r="N233" i="12"/>
  <c r="M233" i="12"/>
  <c r="O232" i="12"/>
  <c r="N232" i="12"/>
  <c r="M232" i="12"/>
  <c r="N231" i="12"/>
  <c r="M231" i="12"/>
  <c r="O230" i="12"/>
  <c r="N230" i="12"/>
  <c r="M230" i="12"/>
  <c r="O229" i="12"/>
  <c r="N229" i="12"/>
  <c r="M229" i="12"/>
  <c r="O228" i="12"/>
  <c r="N228" i="12"/>
  <c r="M228" i="12"/>
  <c r="O227" i="12"/>
  <c r="N227" i="12"/>
  <c r="M227" i="12"/>
  <c r="O226" i="12"/>
  <c r="N226" i="12"/>
  <c r="M226" i="12"/>
  <c r="O225" i="12"/>
  <c r="N225" i="12"/>
  <c r="M225" i="12"/>
  <c r="O224" i="12"/>
  <c r="N224" i="12"/>
  <c r="M224" i="12"/>
  <c r="O223" i="12"/>
  <c r="N223" i="12"/>
  <c r="M223" i="12"/>
  <c r="O222" i="12"/>
  <c r="N222" i="12"/>
  <c r="M222" i="12"/>
  <c r="O221" i="12"/>
  <c r="N221" i="12"/>
  <c r="M221" i="12"/>
  <c r="O220" i="12"/>
  <c r="N220" i="12"/>
  <c r="M220" i="12"/>
  <c r="O219" i="12"/>
  <c r="N219" i="12"/>
  <c r="M219" i="12"/>
  <c r="O218" i="12"/>
  <c r="N218" i="12"/>
  <c r="M218" i="12"/>
  <c r="N217" i="12"/>
  <c r="M217" i="12"/>
  <c r="N216" i="12"/>
  <c r="M216" i="12"/>
  <c r="N215" i="12"/>
  <c r="M215" i="12"/>
  <c r="O214" i="12"/>
  <c r="N214" i="12"/>
  <c r="O213" i="12"/>
  <c r="N213" i="12"/>
  <c r="M213" i="12"/>
  <c r="N212" i="12"/>
  <c r="M212" i="12"/>
  <c r="N211" i="12"/>
  <c r="M211" i="12"/>
  <c r="O210" i="12"/>
  <c r="N210" i="12"/>
  <c r="M210" i="12"/>
  <c r="O209" i="12"/>
  <c r="N209" i="12"/>
  <c r="M209" i="12"/>
  <c r="O208" i="12"/>
  <c r="N208" i="12"/>
  <c r="M208" i="12"/>
  <c r="O207" i="12"/>
  <c r="N207" i="12"/>
  <c r="M207" i="12"/>
  <c r="O206" i="12"/>
  <c r="N206" i="12"/>
  <c r="M206" i="12"/>
  <c r="O205" i="12"/>
  <c r="N205" i="12"/>
  <c r="M205" i="12"/>
  <c r="O204" i="12"/>
  <c r="N204" i="12"/>
  <c r="M204" i="12"/>
  <c r="O203" i="12"/>
  <c r="N203" i="12"/>
  <c r="M203" i="12"/>
  <c r="O202" i="12"/>
  <c r="N202" i="12"/>
  <c r="M202" i="12"/>
  <c r="O201" i="12"/>
  <c r="N201" i="12"/>
  <c r="M201" i="12"/>
  <c r="O200" i="12"/>
  <c r="N200" i="12"/>
  <c r="M200" i="12"/>
  <c r="O199" i="12"/>
  <c r="N199" i="12"/>
  <c r="M199" i="12"/>
  <c r="O198" i="12"/>
  <c r="N198" i="12"/>
  <c r="M198" i="12"/>
  <c r="O197" i="12"/>
  <c r="N197" i="12"/>
  <c r="M197" i="12"/>
  <c r="O196" i="12"/>
  <c r="N196" i="12"/>
  <c r="M196" i="12"/>
  <c r="O195" i="12"/>
  <c r="N195" i="12"/>
  <c r="M195" i="12"/>
  <c r="O194" i="12"/>
  <c r="N194" i="12"/>
  <c r="M194" i="12"/>
  <c r="O193" i="12"/>
  <c r="N193" i="12"/>
  <c r="M193" i="12"/>
  <c r="O192" i="12"/>
  <c r="N192" i="12"/>
  <c r="M192" i="12"/>
  <c r="O191" i="12"/>
  <c r="N191" i="12"/>
  <c r="M191" i="12"/>
  <c r="O190" i="12"/>
  <c r="N190" i="12"/>
  <c r="M190" i="12"/>
  <c r="O189" i="12"/>
  <c r="N189" i="12"/>
  <c r="M189" i="12"/>
  <c r="O188" i="12"/>
  <c r="N188" i="12"/>
  <c r="M188" i="12"/>
  <c r="O187" i="12"/>
  <c r="N187" i="12"/>
  <c r="M187" i="12"/>
  <c r="O186" i="12"/>
  <c r="N186" i="12"/>
  <c r="M186" i="12"/>
  <c r="O185" i="12"/>
  <c r="N185" i="12"/>
  <c r="M185" i="12"/>
  <c r="O184" i="12"/>
  <c r="N184" i="12"/>
  <c r="M184" i="12"/>
  <c r="O183" i="12"/>
  <c r="N183" i="12"/>
  <c r="M183" i="12"/>
  <c r="O182" i="12"/>
  <c r="N182" i="12"/>
  <c r="M182" i="12"/>
  <c r="O181" i="12"/>
  <c r="N181" i="12"/>
  <c r="M181" i="12"/>
  <c r="O180" i="12"/>
  <c r="N180" i="12"/>
  <c r="M180" i="12"/>
  <c r="O179" i="12"/>
  <c r="N179" i="12"/>
  <c r="M179" i="12"/>
  <c r="O178" i="12"/>
  <c r="N178" i="12"/>
  <c r="M178" i="12"/>
  <c r="O177" i="12"/>
  <c r="N177" i="12"/>
  <c r="M177" i="12"/>
  <c r="O176" i="12"/>
  <c r="N176" i="12"/>
  <c r="M176" i="12"/>
  <c r="O175" i="12"/>
  <c r="N175" i="12"/>
  <c r="M175" i="12"/>
  <c r="O174" i="12"/>
  <c r="N174" i="12"/>
  <c r="M174" i="12"/>
  <c r="O173" i="12"/>
  <c r="N173" i="12"/>
  <c r="M173" i="12"/>
  <c r="O172" i="12"/>
  <c r="N172" i="12"/>
  <c r="M172" i="12"/>
  <c r="O171" i="12"/>
  <c r="N171" i="12"/>
  <c r="M171" i="12"/>
  <c r="O170" i="12"/>
  <c r="N170" i="12"/>
  <c r="M170" i="12"/>
  <c r="O169" i="12"/>
  <c r="N169" i="12"/>
  <c r="M169" i="12"/>
  <c r="O168" i="12"/>
  <c r="N168" i="12"/>
  <c r="M168" i="12"/>
  <c r="O167" i="12"/>
  <c r="N167" i="12"/>
  <c r="M167" i="12"/>
  <c r="N166" i="12"/>
  <c r="M166" i="12"/>
  <c r="N165" i="12"/>
  <c r="M165" i="12"/>
  <c r="O164" i="12"/>
  <c r="N164" i="12"/>
  <c r="M164" i="12"/>
  <c r="O163" i="12"/>
  <c r="N163" i="12"/>
  <c r="M163" i="12"/>
  <c r="O162" i="12"/>
  <c r="N162" i="12"/>
  <c r="M162" i="12"/>
  <c r="O161" i="12"/>
  <c r="N161" i="12"/>
  <c r="M161" i="12"/>
  <c r="O160" i="12"/>
  <c r="N160" i="12"/>
  <c r="M160" i="12"/>
  <c r="O159" i="12"/>
  <c r="N159" i="12"/>
  <c r="M159" i="12"/>
  <c r="O158" i="12"/>
  <c r="N158" i="12"/>
  <c r="M158" i="12"/>
  <c r="O157" i="12"/>
  <c r="N157" i="12"/>
  <c r="M157" i="12"/>
  <c r="O156" i="12"/>
  <c r="N156" i="12"/>
  <c r="M156" i="12"/>
  <c r="O155" i="12"/>
  <c r="N155" i="12"/>
  <c r="M155" i="12"/>
  <c r="O154" i="12"/>
  <c r="N154" i="12"/>
  <c r="M154" i="12"/>
  <c r="O153" i="12"/>
  <c r="N153" i="12"/>
  <c r="M153" i="12"/>
  <c r="N152" i="12"/>
  <c r="M152" i="12"/>
  <c r="N151" i="12"/>
  <c r="M151" i="12"/>
  <c r="O150" i="12"/>
  <c r="N150" i="12"/>
  <c r="M150" i="12"/>
  <c r="O149" i="12"/>
  <c r="N149" i="12"/>
  <c r="M149" i="12"/>
  <c r="O148" i="12"/>
  <c r="N148" i="12"/>
  <c r="M148" i="12"/>
  <c r="O147" i="12"/>
  <c r="N147" i="12"/>
  <c r="M147" i="12"/>
  <c r="N146" i="12"/>
  <c r="M146" i="12"/>
  <c r="O145" i="12"/>
  <c r="N145" i="12"/>
  <c r="M145" i="12"/>
  <c r="O144" i="12"/>
  <c r="N144" i="12"/>
  <c r="M144" i="12"/>
  <c r="O143" i="12"/>
  <c r="N143" i="12"/>
  <c r="M143" i="12"/>
  <c r="O142" i="12"/>
  <c r="N142" i="12"/>
  <c r="M142" i="12"/>
  <c r="O141" i="12"/>
  <c r="N141" i="12"/>
  <c r="M141" i="12"/>
  <c r="O140" i="12"/>
  <c r="N140" i="12"/>
  <c r="M140" i="12"/>
  <c r="O139" i="12"/>
  <c r="N139" i="12"/>
  <c r="M139" i="12"/>
  <c r="O138" i="12"/>
  <c r="N138" i="12"/>
  <c r="M138" i="12"/>
  <c r="O137" i="12"/>
  <c r="N137" i="12"/>
  <c r="M137" i="12"/>
  <c r="O136" i="12"/>
  <c r="N136" i="12"/>
  <c r="M136" i="12"/>
  <c r="O135" i="12"/>
  <c r="N135" i="12"/>
  <c r="M135" i="12"/>
  <c r="O134" i="12"/>
  <c r="N134" i="12"/>
  <c r="M134" i="12"/>
  <c r="O133" i="12"/>
  <c r="N133" i="12"/>
  <c r="M133" i="12"/>
  <c r="O132" i="12"/>
  <c r="N132" i="12"/>
  <c r="M132" i="12"/>
  <c r="O131" i="12"/>
  <c r="N131" i="12"/>
  <c r="M131" i="12"/>
  <c r="O130" i="12"/>
  <c r="N130" i="12"/>
  <c r="M130" i="12"/>
  <c r="O129" i="12"/>
  <c r="N129" i="12"/>
  <c r="M129" i="12"/>
  <c r="O128" i="12"/>
  <c r="N128" i="12"/>
  <c r="M128" i="12"/>
  <c r="O127" i="12"/>
  <c r="N127" i="12"/>
  <c r="M127" i="12"/>
  <c r="O126" i="12"/>
  <c r="N126" i="12"/>
  <c r="M126" i="12"/>
  <c r="O125" i="12"/>
  <c r="N125" i="12"/>
  <c r="M125" i="12"/>
  <c r="O124" i="12"/>
  <c r="N124" i="12"/>
  <c r="M124" i="12"/>
  <c r="O123" i="12"/>
  <c r="N123" i="12"/>
  <c r="M123" i="12"/>
  <c r="O122" i="12"/>
  <c r="N122" i="12"/>
  <c r="M122" i="12"/>
  <c r="O121" i="12"/>
  <c r="N121" i="12"/>
  <c r="M121" i="12"/>
  <c r="O120" i="12"/>
  <c r="N120" i="12"/>
  <c r="M120" i="12"/>
  <c r="O119" i="12"/>
  <c r="N119" i="12"/>
  <c r="M119" i="12"/>
  <c r="O118" i="12"/>
  <c r="N118" i="12"/>
  <c r="M118" i="12"/>
  <c r="O117" i="12"/>
  <c r="N117" i="12"/>
  <c r="M117" i="12"/>
  <c r="O116" i="12"/>
  <c r="N116" i="12"/>
  <c r="M116" i="12"/>
  <c r="O115" i="12"/>
  <c r="N115" i="12"/>
  <c r="M115" i="12"/>
  <c r="O114" i="12"/>
  <c r="N114" i="12"/>
  <c r="M114" i="12"/>
  <c r="O113" i="12"/>
  <c r="N113" i="12"/>
  <c r="M113" i="12"/>
  <c r="O112" i="12"/>
  <c r="N112" i="12"/>
  <c r="O111" i="12"/>
  <c r="N111" i="12"/>
  <c r="M111" i="12"/>
  <c r="O110" i="12"/>
  <c r="N110" i="12"/>
  <c r="M110" i="12"/>
  <c r="O109" i="12"/>
  <c r="N109" i="12"/>
  <c r="M109" i="12"/>
  <c r="O108" i="12"/>
  <c r="N108" i="12"/>
  <c r="M108" i="12"/>
  <c r="O107" i="12"/>
  <c r="N107" i="12"/>
  <c r="M107" i="12"/>
  <c r="O106" i="12"/>
  <c r="N106" i="12"/>
  <c r="M106" i="12"/>
  <c r="O105" i="12"/>
  <c r="N105" i="12"/>
  <c r="M105" i="12"/>
  <c r="O104" i="12"/>
  <c r="N104" i="12"/>
  <c r="M104" i="12"/>
  <c r="O103" i="12"/>
  <c r="N103" i="12"/>
  <c r="M103" i="12"/>
  <c r="O102" i="12"/>
  <c r="N102" i="12"/>
  <c r="M102" i="12"/>
  <c r="O101" i="12"/>
  <c r="N101" i="12"/>
  <c r="M101" i="12"/>
  <c r="O100" i="12"/>
  <c r="N100" i="12"/>
  <c r="M100" i="12"/>
  <c r="O99" i="12"/>
  <c r="N99" i="12"/>
  <c r="M99" i="12"/>
  <c r="O98" i="12"/>
  <c r="N98" i="12"/>
  <c r="M98" i="12"/>
  <c r="O97" i="12"/>
  <c r="N97" i="12"/>
  <c r="M97" i="12"/>
  <c r="O96" i="12"/>
  <c r="N96" i="12"/>
  <c r="M96" i="12"/>
  <c r="O95" i="12"/>
  <c r="N95" i="12"/>
  <c r="M95" i="12"/>
  <c r="O94" i="12"/>
  <c r="N94" i="12"/>
  <c r="M94" i="12"/>
  <c r="O93" i="12"/>
  <c r="N93" i="12"/>
  <c r="M93" i="12"/>
  <c r="O92" i="12"/>
  <c r="N92" i="12"/>
  <c r="M92" i="12"/>
  <c r="O91" i="12"/>
  <c r="N91" i="12"/>
  <c r="M91" i="12"/>
  <c r="O90" i="12"/>
  <c r="N90" i="12"/>
  <c r="M90" i="12"/>
  <c r="O89" i="12"/>
  <c r="N89" i="12"/>
  <c r="M89" i="12"/>
  <c r="O88" i="12"/>
  <c r="N88" i="12"/>
  <c r="M88" i="12"/>
  <c r="O87" i="12"/>
  <c r="N87" i="12"/>
  <c r="M87" i="12"/>
  <c r="O86" i="12"/>
  <c r="N86" i="12"/>
  <c r="M86" i="12"/>
  <c r="O85" i="12"/>
  <c r="N85" i="12"/>
  <c r="M85" i="12"/>
  <c r="O84" i="12"/>
  <c r="N84" i="12"/>
  <c r="M84" i="12"/>
  <c r="O83" i="12"/>
  <c r="N83" i="12"/>
  <c r="M83" i="12"/>
  <c r="O82" i="12"/>
  <c r="N82" i="12"/>
  <c r="M82" i="12"/>
  <c r="O81" i="12"/>
  <c r="N81" i="12"/>
  <c r="M81" i="12"/>
  <c r="O80" i="12"/>
  <c r="N80" i="12"/>
  <c r="M80" i="12"/>
  <c r="N79" i="12"/>
  <c r="M79" i="12"/>
  <c r="N78" i="12"/>
  <c r="M78" i="12"/>
  <c r="N77" i="12"/>
  <c r="M77" i="12"/>
  <c r="O76" i="12"/>
  <c r="N76" i="12"/>
  <c r="M76" i="12"/>
  <c r="N75" i="12"/>
  <c r="M75" i="12"/>
  <c r="N74" i="12"/>
  <c r="M74" i="12"/>
  <c r="O73" i="12"/>
  <c r="N73" i="12"/>
  <c r="M73" i="12"/>
  <c r="O72" i="12"/>
  <c r="N72" i="12"/>
  <c r="M72" i="12"/>
  <c r="O71" i="12"/>
  <c r="N71" i="12"/>
  <c r="M71" i="12"/>
  <c r="O70" i="12"/>
  <c r="N70" i="12"/>
  <c r="M70" i="12"/>
  <c r="O69" i="12"/>
  <c r="N69" i="12"/>
  <c r="M69" i="12"/>
  <c r="O68" i="12"/>
  <c r="N68" i="12"/>
  <c r="M68" i="12"/>
  <c r="N67" i="12"/>
  <c r="M67" i="12"/>
  <c r="O66" i="12"/>
  <c r="N66" i="12"/>
  <c r="M66" i="12"/>
  <c r="O65" i="12"/>
  <c r="N65" i="12"/>
  <c r="M65" i="12"/>
  <c r="O64" i="12"/>
  <c r="N64" i="12"/>
  <c r="M64" i="12"/>
  <c r="O63" i="12"/>
  <c r="N63" i="12"/>
  <c r="M63" i="12"/>
  <c r="O62" i="12"/>
  <c r="N62" i="12"/>
  <c r="M62" i="12"/>
  <c r="O61" i="12"/>
  <c r="N61" i="12"/>
  <c r="O60" i="12"/>
  <c r="N60" i="12"/>
  <c r="O59" i="12"/>
  <c r="N59" i="12"/>
  <c r="M59" i="12"/>
  <c r="O58" i="12"/>
  <c r="N58" i="12"/>
  <c r="M58" i="12"/>
  <c r="O57" i="12"/>
  <c r="N57" i="12"/>
  <c r="M57" i="12"/>
  <c r="O56" i="12"/>
  <c r="N56" i="12"/>
  <c r="M56" i="12"/>
  <c r="O55" i="12"/>
  <c r="N55" i="12"/>
  <c r="O54" i="12"/>
  <c r="N54" i="12"/>
  <c r="O53" i="12"/>
  <c r="N53" i="12"/>
  <c r="M53" i="12"/>
  <c r="O52" i="12"/>
  <c r="N52" i="12"/>
  <c r="M52" i="12"/>
  <c r="O51" i="12"/>
  <c r="N51" i="12"/>
  <c r="M51" i="12"/>
  <c r="O50" i="12"/>
  <c r="N50" i="12"/>
  <c r="M50" i="12"/>
  <c r="O49" i="12"/>
  <c r="N49" i="12"/>
  <c r="M49" i="12"/>
  <c r="O48" i="12"/>
  <c r="N48" i="12"/>
  <c r="M48" i="12"/>
  <c r="O47" i="12"/>
  <c r="N47" i="12"/>
  <c r="M47" i="12"/>
  <c r="O46" i="12"/>
  <c r="N46" i="12"/>
  <c r="M46" i="12"/>
  <c r="N45" i="12"/>
  <c r="M45" i="12"/>
  <c r="O44" i="12"/>
  <c r="N44" i="12"/>
  <c r="M44" i="12"/>
  <c r="O43" i="12"/>
  <c r="N43" i="12"/>
  <c r="M43" i="12"/>
  <c r="O42" i="12"/>
  <c r="N42" i="12"/>
  <c r="M42" i="12"/>
  <c r="O41" i="12"/>
  <c r="N41" i="12"/>
  <c r="M41" i="12"/>
  <c r="O40" i="12"/>
  <c r="N40" i="12"/>
  <c r="M40" i="12"/>
  <c r="O39" i="12"/>
  <c r="N39" i="12"/>
  <c r="M39" i="12"/>
  <c r="O38" i="12"/>
  <c r="N38" i="12"/>
  <c r="M38" i="12"/>
  <c r="O37" i="12"/>
  <c r="N37" i="12"/>
  <c r="M37" i="12"/>
  <c r="O36" i="12"/>
  <c r="N36" i="12"/>
  <c r="M36" i="12"/>
  <c r="O35" i="12"/>
  <c r="N35" i="12"/>
  <c r="M35" i="12"/>
  <c r="O34" i="12"/>
  <c r="N34" i="12"/>
  <c r="M34" i="12"/>
  <c r="O33" i="12"/>
  <c r="N33" i="12"/>
  <c r="M33" i="12"/>
  <c r="O32" i="12"/>
  <c r="N32" i="12"/>
  <c r="O31" i="12"/>
  <c r="N31" i="12"/>
  <c r="M31" i="12"/>
  <c r="O30" i="12"/>
  <c r="N30" i="12"/>
  <c r="M30" i="12"/>
  <c r="N29" i="12"/>
  <c r="O29" i="12"/>
  <c r="M29" i="12"/>
  <c r="E24" i="12" l="1"/>
  <c r="E20" i="12"/>
  <c r="E25" i="12" l="1"/>
  <c r="E95" i="12"/>
  <c r="E33" i="12"/>
  <c r="E76" i="12"/>
  <c r="E53" i="12"/>
  <c r="E256" i="12" l="1"/>
  <c r="O256" i="12" s="1"/>
  <c r="E246" i="12"/>
  <c r="O246" i="12" s="1"/>
  <c r="E251" i="12"/>
  <c r="O251" i="12" s="1"/>
  <c r="E247" i="12"/>
  <c r="O247" i="12" s="1"/>
  <c r="E249" i="12"/>
  <c r="O249" i="12" s="1"/>
  <c r="E255" i="12"/>
  <c r="E257" i="12"/>
  <c r="O257" i="12" s="1"/>
  <c r="E250" i="12"/>
  <c r="O250" i="12" s="1"/>
  <c r="E254" i="12"/>
  <c r="E248" i="12"/>
  <c r="O248" i="12" s="1"/>
  <c r="E252" i="12" l="1"/>
  <c r="O252" i="12" s="1"/>
  <c r="E258" i="12"/>
  <c r="O258" i="12" s="1"/>
  <c r="E259" i="12" l="1"/>
  <c r="O259" i="12" s="1"/>
  <c r="E77" i="12"/>
  <c r="O77" i="12" s="1"/>
  <c r="E239" i="12"/>
  <c r="O239" i="12" s="1"/>
  <c r="E240" i="12"/>
  <c r="E241" i="12"/>
  <c r="O241" i="12" s="1"/>
  <c r="E238" i="12"/>
  <c r="E233" i="12"/>
  <c r="E232" i="12"/>
  <c r="E231" i="12"/>
  <c r="O231" i="12" s="1"/>
  <c r="E230" i="12"/>
  <c r="E225" i="12"/>
  <c r="E220" i="12"/>
  <c r="E221" i="12"/>
  <c r="E222" i="12"/>
  <c r="E210" i="12"/>
  <c r="E209" i="12"/>
  <c r="E211" i="12"/>
  <c r="O211" i="12" s="1"/>
  <c r="E215" i="12"/>
  <c r="E216" i="12" l="1"/>
  <c r="O216" i="12" s="1"/>
  <c r="O215" i="12"/>
  <c r="E234" i="12"/>
  <c r="E242" i="12"/>
  <c r="O242" i="12" s="1"/>
  <c r="E212" i="12"/>
  <c r="O212" i="12" s="1"/>
  <c r="E223" i="12"/>
  <c r="E226" i="12"/>
  <c r="E204" i="12"/>
  <c r="E177" i="12"/>
  <c r="E178" i="12"/>
  <c r="E169" i="12"/>
  <c r="E179" i="12"/>
  <c r="E180" i="12"/>
  <c r="E181" i="12"/>
  <c r="E170" i="12"/>
  <c r="E171" i="12"/>
  <c r="E172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173" i="12"/>
  <c r="E203" i="12"/>
  <c r="E176" i="12"/>
  <c r="E147" i="12"/>
  <c r="E148" i="12"/>
  <c r="E149" i="12"/>
  <c r="E150" i="12"/>
  <c r="E151" i="12"/>
  <c r="O151" i="12" s="1"/>
  <c r="E152" i="12"/>
  <c r="O152" i="12" s="1"/>
  <c r="E153" i="12"/>
  <c r="E154" i="12"/>
  <c r="E140" i="12"/>
  <c r="E141" i="12"/>
  <c r="E155" i="12"/>
  <c r="E156" i="12"/>
  <c r="E157" i="12"/>
  <c r="E158" i="12"/>
  <c r="E142" i="12"/>
  <c r="E159" i="12"/>
  <c r="E160" i="12"/>
  <c r="E161" i="12"/>
  <c r="E143" i="12"/>
  <c r="E162" i="12"/>
  <c r="E163" i="12"/>
  <c r="E164" i="12"/>
  <c r="E146" i="12"/>
  <c r="O146" i="12" s="1"/>
  <c r="E122" i="12"/>
  <c r="E123" i="12"/>
  <c r="E124" i="12"/>
  <c r="E135" i="12"/>
  <c r="E136" i="12" s="1"/>
  <c r="E125" i="12"/>
  <c r="E126" i="12"/>
  <c r="E127" i="12"/>
  <c r="E128" i="12"/>
  <c r="E129" i="12"/>
  <c r="E130" i="12"/>
  <c r="E131" i="12"/>
  <c r="E132" i="12"/>
  <c r="E121" i="12"/>
  <c r="E116" i="12"/>
  <c r="E115" i="12"/>
  <c r="E114" i="12"/>
  <c r="E113" i="12"/>
  <c r="E106" i="12"/>
  <c r="E107" i="12"/>
  <c r="E108" i="12"/>
  <c r="E109" i="12"/>
  <c r="E110" i="12"/>
  <c r="E111" i="12"/>
  <c r="E105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6" i="12"/>
  <c r="E97" i="12"/>
  <c r="E98" i="12"/>
  <c r="E99" i="12"/>
  <c r="E100" i="12"/>
  <c r="E82" i="12"/>
  <c r="E235" i="12" l="1"/>
  <c r="O235" i="12" s="1"/>
  <c r="O234" i="12"/>
  <c r="E243" i="12"/>
  <c r="O243" i="12" s="1"/>
  <c r="E144" i="12"/>
  <c r="E101" i="12"/>
  <c r="E102" i="12" s="1"/>
  <c r="E174" i="12"/>
  <c r="E117" i="12"/>
  <c r="E118" i="12" s="1"/>
  <c r="E165" i="12"/>
  <c r="E133" i="12"/>
  <c r="E137" i="12" s="1"/>
  <c r="E205" i="12"/>
  <c r="E206" i="12" s="1"/>
  <c r="E227" i="12"/>
  <c r="E75" i="12"/>
  <c r="O75" i="12" s="1"/>
  <c r="E74" i="12"/>
  <c r="O74" i="12" s="1"/>
  <c r="E69" i="12"/>
  <c r="E70" i="12"/>
  <c r="E71" i="12"/>
  <c r="E72" i="12"/>
  <c r="E73" i="12"/>
  <c r="E67" i="12"/>
  <c r="O67" i="12" s="1"/>
  <c r="E68" i="12"/>
  <c r="E66" i="12"/>
  <c r="E63" i="12"/>
  <c r="E29" i="12"/>
  <c r="E30" i="12" s="1"/>
  <c r="E64" i="12"/>
  <c r="E65" i="12"/>
  <c r="E62" i="12"/>
  <c r="E59" i="12"/>
  <c r="E58" i="12"/>
  <c r="E57" i="12"/>
  <c r="E56" i="12"/>
  <c r="E166" i="12" l="1"/>
  <c r="O166" i="12" s="1"/>
  <c r="O165" i="12"/>
  <c r="E52" i="12"/>
  <c r="E51" i="12"/>
  <c r="E50" i="12"/>
  <c r="E49" i="12"/>
  <c r="E48" i="12"/>
  <c r="E47" i="12"/>
  <c r="E46" i="12"/>
  <c r="E45" i="12"/>
  <c r="O45" i="12" s="1"/>
  <c r="E44" i="12"/>
  <c r="E43" i="12"/>
  <c r="E42" i="12"/>
  <c r="E41" i="12"/>
  <c r="E40" i="12"/>
  <c r="E39" i="12"/>
  <c r="E38" i="12"/>
  <c r="E37" i="12"/>
  <c r="E36" i="12"/>
  <c r="E35" i="12"/>
  <c r="E78" i="12" l="1"/>
  <c r="O78" i="12" s="1"/>
  <c r="E217" i="12"/>
  <c r="O217" i="12" s="1"/>
  <c r="E79" i="12" l="1"/>
  <c r="E260" i="12" l="1"/>
  <c r="O79" i="12"/>
  <c r="E15" i="12" l="1"/>
  <c r="E14" i="12" s="1"/>
  <c r="E13" i="12" s="1"/>
  <c r="O260" i="12"/>
</calcChain>
</file>

<file path=xl/sharedStrings.xml><?xml version="1.0" encoding="utf-8"?>
<sst xmlns="http://schemas.openxmlformats.org/spreadsheetml/2006/main" count="537" uniqueCount="230">
  <si>
    <t xml:space="preserve">Дезинфекционная камера </t>
  </si>
  <si>
    <t>Стиральная машина</t>
  </si>
  <si>
    <t>Сушильная машина</t>
  </si>
  <si>
    <t>Гладильный каток</t>
  </si>
  <si>
    <t>Тележка для перевозки пациентов</t>
  </si>
  <si>
    <t xml:space="preserve">Функциональная кровать </t>
  </si>
  <si>
    <t>Монитор пациента</t>
  </si>
  <si>
    <t>Электрокардиограф</t>
  </si>
  <si>
    <t>Кресло гинекологическое</t>
  </si>
  <si>
    <t>Светильник медицинский передвижной</t>
  </si>
  <si>
    <t xml:space="preserve">Аппарат электрохирургический </t>
  </si>
  <si>
    <t>Стерилизатор воздушный</t>
  </si>
  <si>
    <t xml:space="preserve">Отсасыватель хирургический </t>
  </si>
  <si>
    <t>Столик Мейо</t>
  </si>
  <si>
    <t>Эндохирургическая стойка</t>
  </si>
  <si>
    <t>Дымоотсос</t>
  </si>
  <si>
    <t>Аппарат для криохирургии гинекологический</t>
  </si>
  <si>
    <t>Аппарат лазерный хирургический</t>
  </si>
  <si>
    <t>Кольпоскоп</t>
  </si>
  <si>
    <t>Видеокольпоскоп</t>
  </si>
  <si>
    <t>Авторефрактометр</t>
  </si>
  <si>
    <t>Офтальмоскоп</t>
  </si>
  <si>
    <t>Аппарат для мониторирования по Холтеру</t>
  </si>
  <si>
    <t>Центрифуга лабораторная</t>
  </si>
  <si>
    <t>Анализатор газов крови</t>
  </si>
  <si>
    <t>Бинокулярный микроскоп</t>
  </si>
  <si>
    <t>Аквадистиллятор</t>
  </si>
  <si>
    <t>Столик инструментальный</t>
  </si>
  <si>
    <t>Кушетка медицинская</t>
  </si>
  <si>
    <t>Стол лабораторный</t>
  </si>
  <si>
    <t>Стол операционный</t>
  </si>
  <si>
    <t>Кресло-каталка инвалидная</t>
  </si>
  <si>
    <t>Шкаф медицинский металлический</t>
  </si>
  <si>
    <t>Весы медицинские электронные</t>
  </si>
  <si>
    <t>Открытая реанимационная система для новорожденных</t>
  </si>
  <si>
    <t xml:space="preserve">Аппарат для магнитотерапии </t>
  </si>
  <si>
    <t>Аппарат для низкочастотной терапии</t>
  </si>
  <si>
    <t xml:space="preserve">Аппарат для ДМВ терапии </t>
  </si>
  <si>
    <t>Аппарат для УЗТ</t>
  </si>
  <si>
    <t>Пульсоксиметр</t>
  </si>
  <si>
    <t>Аппарат УВЧ (выходная мощность до 30 Вт)</t>
  </si>
  <si>
    <t>Аппарат УВЧ (выходная мощность до 80 Вт)</t>
  </si>
  <si>
    <t xml:space="preserve">Облучатель ртутно-кварцевый настольный </t>
  </si>
  <si>
    <t>Ингалятор паровой</t>
  </si>
  <si>
    <t xml:space="preserve">Ингалятор ультразвуковой </t>
  </si>
  <si>
    <t xml:space="preserve">Аппарат для механотерапии </t>
  </si>
  <si>
    <t xml:space="preserve">Аппарат для лечения электросном </t>
  </si>
  <si>
    <t xml:space="preserve">Часы процедурные </t>
  </si>
  <si>
    <t>Аппарат лазерный</t>
  </si>
  <si>
    <t>Анализатор билирубина</t>
  </si>
  <si>
    <t>Облучатель фототерапевтический неонатальный</t>
  </si>
  <si>
    <t>Инкубатор для новорожденных</t>
  </si>
  <si>
    <t>Дрель медицинская реверсная</t>
  </si>
  <si>
    <t>Ингалятор-небулайзер</t>
  </si>
  <si>
    <t>Матрац с подогревом неонатальный</t>
  </si>
  <si>
    <t>Кислородный концентратор</t>
  </si>
  <si>
    <t>Тонометр с комплектом детских манжеток</t>
  </si>
  <si>
    <t>Отоскоп</t>
  </si>
  <si>
    <t>Ростомер</t>
  </si>
  <si>
    <t>Негатоскоп</t>
  </si>
  <si>
    <t>Штатив медицинский</t>
  </si>
  <si>
    <t>Камера ультрафиолетовая для хранения стерильных инструментов</t>
  </si>
  <si>
    <t>Шейвер артроскопический с рукояткой и комплектующими</t>
  </si>
  <si>
    <t>Инфузионный шприцевой насос</t>
  </si>
  <si>
    <t>Стол инструментальный</t>
  </si>
  <si>
    <t>Отсасыватель хирургический</t>
  </si>
  <si>
    <t>Дефибриллятор</t>
  </si>
  <si>
    <t>Волюметрический насос для анестезии и интенсивной терапии</t>
  </si>
  <si>
    <t>Игла костно-мозговая с упором для стерильной пункции</t>
  </si>
  <si>
    <t>Игла Губера</t>
  </si>
  <si>
    <t>Микроинфузионная помпа (инфузатор)</t>
  </si>
  <si>
    <t>Приобретение и оснащение оборудованием в рамках реализации государственной целевой программы "Профилактика туберкулеза на 2021-2025 годы"</t>
  </si>
  <si>
    <t>Холодильник фармацевтический (бытовой), объем 700 л</t>
  </si>
  <si>
    <t>Бойлер электрический, объем 50 л</t>
  </si>
  <si>
    <t>Термометр для холодильных установок</t>
  </si>
  <si>
    <t>Аппарат для неинвазивного измерения эластичности печени в комплекте</t>
  </si>
  <si>
    <t>Модульный анализатор для молекулярной биологии</t>
  </si>
  <si>
    <t>Приобретение и оснащение оборудованием в рамках реализации государственной целевой программы "Профилактика и лечение сердечно-сосудистых заболеваний в Приднестровской Молдавской Республике на 2022-2026 годы"</t>
  </si>
  <si>
    <t>Стерилизатор паровой (рабочая камера до 25 л)</t>
  </si>
  <si>
    <t>Медицинская упаковочная машина</t>
  </si>
  <si>
    <t>Ультразвуковая ванночка</t>
  </si>
  <si>
    <t>Автомобиль</t>
  </si>
  <si>
    <t>Рабочее место преподавателя, в комплекте</t>
  </si>
  <si>
    <t>Рабочее место студента, в комплекте</t>
  </si>
  <si>
    <t>Облучатель-рециркулятор воздуха бактерицидный</t>
  </si>
  <si>
    <t>Лампа щелевая</t>
  </si>
  <si>
    <t>Термостат</t>
  </si>
  <si>
    <t>Пеленальный столик</t>
  </si>
  <si>
    <t>Стол манипуляционный</t>
  </si>
  <si>
    <t>Холодильник для хранения вакцин</t>
  </si>
  <si>
    <t>Стол массажный</t>
  </si>
  <si>
    <t>Рециркулятор</t>
  </si>
  <si>
    <t>Облучатель настенный</t>
  </si>
  <si>
    <t>Подставка для забора крови</t>
  </si>
  <si>
    <t>Флюорограф цифровой</t>
  </si>
  <si>
    <t>Аппарат для УВЧ-терапии (выходная мощность до 80 Вт)</t>
  </si>
  <si>
    <t>Аппарат для УВЧ-терапии (выходная мощность до 30 Вт)</t>
  </si>
  <si>
    <t>Облучатель ОУФ</t>
  </si>
  <si>
    <t>Аппарат УЗТ-терапии</t>
  </si>
  <si>
    <t>Гальванизатор</t>
  </si>
  <si>
    <t>Аппарат для дарсонвализации</t>
  </si>
  <si>
    <t>Индикатор внутриглазного давления через веко</t>
  </si>
  <si>
    <t>Уриноанализатор</t>
  </si>
  <si>
    <t>Биохимический анализатор</t>
  </si>
  <si>
    <t>Вытяжной шкаф лабораторный</t>
  </si>
  <si>
    <t>Холодильник для хранения реактивов</t>
  </si>
  <si>
    <t>Весы медицинские с ростомером</t>
  </si>
  <si>
    <t>Весы электронные детские</t>
  </si>
  <si>
    <t>Хирургический набор для удаления постоянных зубов</t>
  </si>
  <si>
    <t>Терапевтический набор</t>
  </si>
  <si>
    <t>Хирургический набор для удаления молочных зубов</t>
  </si>
  <si>
    <t>Набор для операции "кесарево сечение"</t>
  </si>
  <si>
    <t>Центрифуга</t>
  </si>
  <si>
    <t>Набор инструментов</t>
  </si>
  <si>
    <t>*</t>
  </si>
  <si>
    <t xml:space="preserve">Оргтехника в комплекте </t>
  </si>
  <si>
    <t xml:space="preserve">Сервер </t>
  </si>
  <si>
    <t>Комплект оборудования для урологических операций с набором инструментов</t>
  </si>
  <si>
    <t>Кровать функциональная</t>
  </si>
  <si>
    <t>Набор инструментов для артроскопических операций</t>
  </si>
  <si>
    <t>Аппарат рентгенографический цифровой</t>
  </si>
  <si>
    <t>Функциональная реанимационная кровать</t>
  </si>
  <si>
    <t>Ультразвуковой сканер для интраоперационной диагностики</t>
  </si>
  <si>
    <t>Термоматрас для операционного стола</t>
  </si>
  <si>
    <t>Операционная лупа с налобным осветителем</t>
  </si>
  <si>
    <t>Набор микрохирургических инструментов</t>
  </si>
  <si>
    <t>Стесс-система с велоэргометром</t>
  </si>
  <si>
    <t>(подстатья 240120)</t>
  </si>
  <si>
    <t>Сферопериметр</t>
  </si>
  <si>
    <t>Эндоскопическая система (видеобронхоскоп, видеодуденоскоп)</t>
  </si>
  <si>
    <t>Большой хирургический набор</t>
  </si>
  <si>
    <t>Малый хирургический набор</t>
  </si>
  <si>
    <t>Стерилизатор паровой</t>
  </si>
  <si>
    <t>Хирургический клипсаппликатор</t>
  </si>
  <si>
    <t>Ножницы для ультразвукового скальпеля</t>
  </si>
  <si>
    <t>Офтальмоскоп зеркальный</t>
  </si>
  <si>
    <t>Металлоконструкции для остеосинтеза</t>
  </si>
  <si>
    <t>Спирограф</t>
  </si>
  <si>
    <t>Эндохирургическая стойка в комплекте с инструментами</t>
  </si>
  <si>
    <t>(подстатья 111020)</t>
  </si>
  <si>
    <t>Оплата текущего ремонта оборудования и инвентаря</t>
  </si>
  <si>
    <t>Приобретение оборудования для оснащения отделения физиотерапии ГУ "Рыбницкая центральная районная больница", г. Рыбница, ул. Грибоедова, 3</t>
  </si>
  <si>
    <t>Приобретение оборудования для оснащения педиатрических  стационаров</t>
  </si>
  <si>
    <t>Рабочая станция</t>
  </si>
  <si>
    <t>Фиброгастроскоп</t>
  </si>
  <si>
    <t>(подстатья 110360)</t>
  </si>
  <si>
    <t>Термометр электроконтактный ртутный</t>
  </si>
  <si>
    <t>Итого 110360</t>
  </si>
  <si>
    <t xml:space="preserve">Дозатор автоклавируемый 100-1000 </t>
  </si>
  <si>
    <t>Дозатор автоклавируемый 20-200</t>
  </si>
  <si>
    <t>Дозатор автоклавируемый 10-100</t>
  </si>
  <si>
    <t>Дозатор автоклавируемый 5-50</t>
  </si>
  <si>
    <t xml:space="preserve">Вортекс </t>
  </si>
  <si>
    <t>Персональный вортекс для пробирок</t>
  </si>
  <si>
    <t xml:space="preserve">Набор одноразовых гинекологических медицинских инструментов                      </t>
  </si>
  <si>
    <t>Кушетка смотровая</t>
  </si>
  <si>
    <t>Облучатель рециркулятор</t>
  </si>
  <si>
    <t>Инструментальный сосудистый набор</t>
  </si>
  <si>
    <t>Эндоскопическая система для диагностики ЖКТ</t>
  </si>
  <si>
    <t>Наименование</t>
  </si>
  <si>
    <t>"О республиканском бюджете на 2022 год"</t>
  </si>
  <si>
    <t xml:space="preserve">Приобретение оборудования, предметов длительного пользования, расходных материалов и предметов снабжения, текущий ремонт оборудования </t>
  </si>
  <si>
    <t>к Закону Приднестровской Молдавской Республики</t>
  </si>
  <si>
    <t>№ п/п</t>
  </si>
  <si>
    <t>(подстатья 111054)</t>
  </si>
  <si>
    <t>2.</t>
  </si>
  <si>
    <t>1.</t>
  </si>
  <si>
    <t>Протезирование</t>
  </si>
  <si>
    <t>(подстатья 130630)</t>
  </si>
  <si>
    <t>Приобретение транспортных средств для инвалидов</t>
  </si>
  <si>
    <t>Приобретение инвалидных колясок для инвалидов</t>
  </si>
  <si>
    <t>Протезирование льготной категории граждан (за исключением зубопротезирования)</t>
  </si>
  <si>
    <t>ВСЕГО по Министерству здравоохранения Приднестровской Молдавской Республики</t>
  </si>
  <si>
    <t>ВСЕГО по Министерству по социальной защите и труду Приднестровской Молдавской Республики</t>
  </si>
  <si>
    <t>ДОХОДЫ ВСЕГО, в том числе:</t>
  </si>
  <si>
    <t>Отчисления от единого социального налога в размере 1%</t>
  </si>
  <si>
    <t>1.1.</t>
  </si>
  <si>
    <t xml:space="preserve">2.1. Министерство по социальной защите и труду Приднестровской Молдавской Республики </t>
  </si>
  <si>
    <t>2.2. Министерство здравоохранения Приднестровской Молдавской Республики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</si>
  <si>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</si>
  <si>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</si>
  <si>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</si>
  <si>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</si>
  <si>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</si>
  <si>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</si>
  <si>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</si>
  <si>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</si>
  <si>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</si>
  <si>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</si>
  <si>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</si>
  <si>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2.1.1.</t>
  </si>
  <si>
    <t>2.1.2.</t>
  </si>
  <si>
    <t>Финансирование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</t>
  </si>
  <si>
    <t>РАСХОДЫ ВСЕГО, в том числе:</t>
  </si>
  <si>
    <t>Приложение № 2.32</t>
  </si>
  <si>
    <t>Итого по подстатье 111054</t>
  </si>
  <si>
    <t>Итого по подстатье 130630</t>
  </si>
  <si>
    <t>Итого по подстатье 110360</t>
  </si>
  <si>
    <t>Итого по подстатье 111020</t>
  </si>
  <si>
    <t>Итого по подстатье 240120</t>
  </si>
  <si>
    <t>Итого по пункту 2.2.1</t>
  </si>
  <si>
    <t>Итого по пункту 2.2.2</t>
  </si>
  <si>
    <t>Кол-во</t>
  </si>
  <si>
    <t>Цена за единицу, руб.</t>
  </si>
  <si>
    <t>Итого стоимость, руб.</t>
  </si>
  <si>
    <t>Итого по пункту 2.2.3</t>
  </si>
  <si>
    <t>Итого по подстатье  240120</t>
  </si>
  <si>
    <t>Итого по пункту  2.2.4</t>
  </si>
  <si>
    <t>Итого по пункту  2.2.5</t>
  </si>
  <si>
    <t>Приобретение оборудования для оснащения СВА с. Парканы ГУ "Бендерский центр амбулаторно-поликлинической помощи" по адресу: с. Парканы, ул. Ленина, 83а</t>
  </si>
  <si>
    <t>Итого по пункту 2.2.6</t>
  </si>
  <si>
    <t>Итого по пункту 2.2.7</t>
  </si>
  <si>
    <t>Итого по пункту  2.2.8</t>
  </si>
  <si>
    <t>Итого по пункту  2.2.9</t>
  </si>
  <si>
    <t>Итого по пункту 2.2.10</t>
  </si>
  <si>
    <t>Итого по пункту  2.2.11</t>
  </si>
  <si>
    <t xml:space="preserve">Оснащение медицинским оборудованием и мебелью завершенного объекта "Стоматологическая поликлиника", г.Тирасполь, под акушерско-гинекологический стационар ГУ "Республиканский центр матери и ребенка" по адресу г. Тирасполь, ул.Свердлова, 84 </t>
  </si>
  <si>
    <t>Обеспечение и оснащение оборудованием в рамках реализации государственной целевой  программы "Профилактика вирусных гепатитов В и С в Приднестровской Молдавской Республике"</t>
  </si>
  <si>
    <t>Приобретение и оснащение оборудованием в рамках реализации государственной целевой программы «Профилактика ВИЧ/СПИД-инфекции и инфекций, передающихся половым путем (ИППП), в Приднестровской Молдавской Республике»</t>
  </si>
  <si>
    <t>"О внесении изменений и дополнений</t>
  </si>
  <si>
    <t>в Закон Приднестровской Молдавской Республики</t>
  </si>
  <si>
    <t xml:space="preserve">Оснащение медицинским оборудованием и мебелью завершенного объекта "Стоматологическая поликлиника", г. Тирасполь, под акушерско-гинекологический стационар ГУ "Республиканский центр матери и ребенка" по адресу г. Тирасполь,  ул. Свердлова, 84 </t>
  </si>
  <si>
    <t>Приобретение оборудования для оснащения приемного отделения ГУ "Каменская центральная районная больница", г. Каменка, ул. Кирова, 300б</t>
  </si>
  <si>
    <t>Приобретение и оснащение оборудованием в рамках реализации государственной целевой программы "Профилактика туберкулеза"</t>
  </si>
  <si>
    <t>Обеспечение и оснащение оборудованием в рамках реализации государственной целевой  программы "Онкология: совершенствование онкологической помощи населению Приднестровской Молдавской Республики"</t>
  </si>
  <si>
    <t>Приобретение и оснащение оборудованием в рамках реализации государственной целевой программы "Профилактика и лечение сердечно-сосудистых заболеваний в Приднестровской Молдавской Республике"</t>
  </si>
  <si>
    <t>Стресс-система с велоэргометром</t>
  </si>
  <si>
    <t>Приобретение и оснащение оборудованием в рамках реализации государственной целевой программы "Профилактика ВИЧ/СПИД-инфекции и инфекций, передающихся половым путем (ИППП), в Приднестровской Молдавской Республике"</t>
  </si>
  <si>
    <t>Приобретение оборудования для оснащения приемного отделения ГУ "Каменская центральная районная больница", г.Каменка, ул. Кирова, 300б</t>
  </si>
  <si>
    <t>Приложение 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</si>
</sst>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Fill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4" fillId="3" borderId="24" xfId="0" applyNumberFormat="1" applyFont="1" applyFill="1" applyBorder="1" applyAlignment="1">
      <alignment vertical="center" wrapText="1"/>
    </xf>
    <xf numFmtId="3" fontId="4" fillId="3" borderId="1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vertical="center" wrapText="1"/>
    </xf>
    <xf numFmtId="3" fontId="4" fillId="2" borderId="13" xfId="0" applyNumberFormat="1" applyFont="1" applyFill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 wrapText="1"/>
    </xf>
    <xf numFmtId="3" fontId="8" fillId="0" borderId="27" xfId="0" applyNumberFormat="1" applyFont="1" applyFill="1" applyBorder="1" applyAlignment="1">
      <alignment vertical="center" wrapText="1"/>
    </xf>
    <xf numFmtId="164" fontId="8" fillId="0" borderId="27" xfId="1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8" fillId="2" borderId="9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vertical="center" wrapText="1"/>
    </xf>
    <xf numFmtId="3" fontId="8" fillId="5" borderId="2" xfId="0" applyNumberFormat="1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vertical="center" wrapText="1"/>
    </xf>
    <xf numFmtId="3" fontId="7" fillId="0" borderId="29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vertical="center" wrapText="1"/>
    </xf>
    <xf numFmtId="3" fontId="7" fillId="0" borderId="31" xfId="0" applyNumberFormat="1" applyFont="1" applyFill="1" applyBorder="1" applyAlignment="1">
      <alignment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vertical="center" wrapText="1"/>
    </xf>
    <xf numFmtId="49" fontId="7" fillId="2" borderId="26" xfId="0" applyNumberFormat="1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8" fillId="5" borderId="27" xfId="0" applyFont="1" applyFill="1" applyBorder="1" applyAlignment="1">
      <alignment vertical="center" wrapText="1"/>
    </xf>
    <xf numFmtId="0" fontId="8" fillId="5" borderId="27" xfId="0" applyFont="1" applyFill="1" applyBorder="1" applyAlignment="1">
      <alignment horizontal="center" vertical="center" wrapText="1"/>
    </xf>
    <xf numFmtId="3" fontId="8" fillId="5" borderId="27" xfId="0" applyNumberFormat="1" applyFont="1" applyFill="1" applyBorder="1" applyAlignment="1">
      <alignment vertical="center" wrapText="1"/>
    </xf>
    <xf numFmtId="3" fontId="8" fillId="0" borderId="28" xfId="0" applyNumberFormat="1" applyFont="1" applyFill="1" applyBorder="1" applyAlignment="1">
      <alignment vertical="center" wrapText="1"/>
    </xf>
    <xf numFmtId="3" fontId="8" fillId="5" borderId="28" xfId="0" applyNumberFormat="1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vertical="center" wrapText="1"/>
    </xf>
    <xf numFmtId="3" fontId="8" fillId="6" borderId="28" xfId="0" applyNumberFormat="1" applyFont="1" applyFill="1" applyBorder="1" applyAlignment="1">
      <alignment vertical="center" wrapText="1"/>
    </xf>
    <xf numFmtId="3" fontId="8" fillId="0" borderId="27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vertical="center" wrapText="1"/>
    </xf>
    <xf numFmtId="3" fontId="8" fillId="0" borderId="27" xfId="0" applyNumberFormat="1" applyFont="1" applyFill="1" applyBorder="1" applyAlignment="1">
      <alignment horizontal="right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3" fontId="8" fillId="5" borderId="27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left" vertical="center" wrapText="1"/>
    </xf>
    <xf numFmtId="3" fontId="8" fillId="6" borderId="1" xfId="0" applyNumberFormat="1" applyFont="1" applyFill="1" applyBorder="1" applyAlignment="1">
      <alignment horizontal="right" vertical="center" wrapText="1"/>
    </xf>
    <xf numFmtId="3" fontId="8" fillId="5" borderId="1" xfId="0" applyNumberFormat="1" applyFont="1" applyFill="1" applyBorder="1" applyAlignment="1">
      <alignment horizontal="righ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vertical="center" wrapText="1"/>
    </xf>
    <xf numFmtId="3" fontId="4" fillId="2" borderId="16" xfId="0" applyNumberFormat="1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3" fontId="8" fillId="0" borderId="15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Fill="1" applyBorder="1" applyAlignment="1">
      <alignment vertical="center" wrapText="1"/>
    </xf>
    <xf numFmtId="3" fontId="7" fillId="0" borderId="23" xfId="0" applyNumberFormat="1" applyFont="1" applyFill="1" applyBorder="1" applyAlignment="1">
      <alignment vertical="center" wrapText="1"/>
    </xf>
    <xf numFmtId="3" fontId="4" fillId="3" borderId="16" xfId="0" applyNumberFormat="1" applyFont="1" applyFill="1" applyBorder="1" applyAlignment="1">
      <alignment vertical="center" wrapText="1"/>
    </xf>
    <xf numFmtId="3" fontId="2" fillId="0" borderId="2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8" fillId="2" borderId="28" xfId="0" applyNumberFormat="1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0"/>
  <sheetViews>
    <sheetView tabSelected="1" zoomScaleNormal="100" zoomScaleSheetLayoutView="120" workbookViewId="0">
      <pane xSplit="5" ySplit="12" topLeftCell="F13" activePane="bottomRight" state="frozenSplit"/>
      <selection pane="topRight" activeCell="J1" sqref="J1"/>
      <selection pane="bottomLeft" activeCell="A13" sqref="A13"/>
      <selection pane="bottomRight" activeCell="E2" sqref="E2"/>
    </sheetView>
  </sheetViews>
  <sheetFormatPr defaultColWidth="9.109375" defaultRowHeight="15.6" x14ac:dyDescent="0.3"/>
  <cols>
    <col min="1" max="1" width="7.33203125" style="11" bestFit="1" customWidth="1"/>
    <col min="2" max="2" width="57.5546875" style="11" customWidth="1"/>
    <col min="3" max="3" width="7.44140625" style="2" customWidth="1"/>
    <col min="4" max="4" width="10.109375" style="3" bestFit="1" customWidth="1"/>
    <col min="5" max="5" width="11.33203125" style="3" bestFit="1" customWidth="1"/>
    <col min="6" max="6" width="9" style="6" bestFit="1" customWidth="1"/>
    <col min="7" max="7" width="7.33203125" style="6" hidden="1" customWidth="1"/>
    <col min="8" max="8" width="75.109375" style="6" hidden="1" customWidth="1"/>
    <col min="9" max="9" width="5" style="6" hidden="1" customWidth="1"/>
    <col min="10" max="10" width="0" style="6" hidden="1" customWidth="1"/>
    <col min="11" max="11" width="11.33203125" style="6" hidden="1" customWidth="1"/>
    <col min="12" max="12" width="0" style="6" hidden="1" customWidth="1"/>
    <col min="13" max="13" width="8.5546875" style="41" hidden="1" customWidth="1"/>
    <col min="14" max="15" width="11.44140625" style="41" hidden="1" customWidth="1"/>
    <col min="16" max="16384" width="9.109375" style="6"/>
  </cols>
  <sheetData>
    <row r="1" spans="1:15" x14ac:dyDescent="0.3">
      <c r="E1" s="30" t="s">
        <v>229</v>
      </c>
    </row>
    <row r="2" spans="1:15" x14ac:dyDescent="0.3">
      <c r="E2" s="30" t="s">
        <v>162</v>
      </c>
    </row>
    <row r="3" spans="1:15" x14ac:dyDescent="0.3">
      <c r="E3" s="30" t="s">
        <v>219</v>
      </c>
    </row>
    <row r="4" spans="1:15" x14ac:dyDescent="0.3">
      <c r="E4" s="30" t="s">
        <v>220</v>
      </c>
    </row>
    <row r="5" spans="1:15" x14ac:dyDescent="0.3">
      <c r="E5" s="30" t="s">
        <v>160</v>
      </c>
    </row>
    <row r="7" spans="1:15" x14ac:dyDescent="0.3">
      <c r="A7" s="164" t="s">
        <v>194</v>
      </c>
      <c r="B7" s="164"/>
      <c r="C7" s="164"/>
      <c r="D7" s="164"/>
      <c r="E7" s="164"/>
    </row>
    <row r="8" spans="1:15" x14ac:dyDescent="0.3">
      <c r="A8" s="165" t="s">
        <v>162</v>
      </c>
      <c r="B8" s="165"/>
      <c r="C8" s="165"/>
      <c r="D8" s="165"/>
      <c r="E8" s="165"/>
    </row>
    <row r="9" spans="1:15" x14ac:dyDescent="0.3">
      <c r="A9" s="165" t="s">
        <v>160</v>
      </c>
      <c r="B9" s="165"/>
      <c r="C9" s="165"/>
      <c r="D9" s="165"/>
      <c r="E9" s="165"/>
      <c r="I9" s="7"/>
      <c r="J9" s="7"/>
      <c r="K9" s="7"/>
      <c r="M9" s="42"/>
      <c r="N9" s="42"/>
      <c r="O9" s="42"/>
    </row>
    <row r="10" spans="1:15" x14ac:dyDescent="0.3">
      <c r="A10" s="8"/>
      <c r="B10" s="8"/>
      <c r="C10" s="4"/>
      <c r="D10" s="5"/>
      <c r="E10" s="5"/>
      <c r="I10" s="9"/>
      <c r="J10" s="9"/>
      <c r="K10" s="9"/>
      <c r="M10" s="43"/>
      <c r="N10" s="43"/>
      <c r="O10" s="43"/>
    </row>
    <row r="11" spans="1:15" ht="59.4" customHeight="1" thickBot="1" x14ac:dyDescent="0.35">
      <c r="A11" s="172" t="s">
        <v>192</v>
      </c>
      <c r="B11" s="172"/>
      <c r="C11" s="172"/>
      <c r="D11" s="172"/>
      <c r="E11" s="172"/>
      <c r="I11" s="9"/>
      <c r="J11" s="9"/>
      <c r="K11" s="9"/>
      <c r="M11" s="43"/>
      <c r="N11" s="43"/>
      <c r="O11" s="43"/>
    </row>
    <row r="12" spans="1:15" ht="47.4" thickBot="1" x14ac:dyDescent="0.35">
      <c r="A12" s="47" t="s">
        <v>163</v>
      </c>
      <c r="B12" s="48" t="s">
        <v>159</v>
      </c>
      <c r="C12" s="48" t="s">
        <v>202</v>
      </c>
      <c r="D12" s="45" t="s">
        <v>203</v>
      </c>
      <c r="E12" s="46" t="s">
        <v>204</v>
      </c>
      <c r="I12" s="9"/>
      <c r="J12" s="9"/>
      <c r="K12" s="9"/>
      <c r="M12" s="43"/>
      <c r="N12" s="43"/>
      <c r="O12" s="43"/>
    </row>
    <row r="13" spans="1:15" s="49" customFormat="1" ht="16.2" thickBot="1" x14ac:dyDescent="0.35">
      <c r="A13" s="18" t="s">
        <v>166</v>
      </c>
      <c r="B13" s="19" t="s">
        <v>174</v>
      </c>
      <c r="C13" s="26"/>
      <c r="D13" s="28"/>
      <c r="E13" s="153">
        <f>SUM(E14)</f>
        <v>54534958</v>
      </c>
      <c r="I13" s="21"/>
      <c r="J13" s="21"/>
      <c r="K13" s="21"/>
      <c r="M13" s="44"/>
      <c r="N13" s="44"/>
      <c r="O13" s="44"/>
    </row>
    <row r="14" spans="1:15" s="50" customFormat="1" ht="16.2" thickBot="1" x14ac:dyDescent="0.35">
      <c r="A14" s="23" t="s">
        <v>176</v>
      </c>
      <c r="B14" s="24" t="s">
        <v>175</v>
      </c>
      <c r="C14" s="27"/>
      <c r="D14" s="29"/>
      <c r="E14" s="154">
        <f>E15</f>
        <v>54534958</v>
      </c>
      <c r="I14" s="9"/>
      <c r="J14" s="9"/>
      <c r="K14" s="9"/>
      <c r="M14" s="43"/>
      <c r="N14" s="43"/>
      <c r="O14" s="43"/>
    </row>
    <row r="15" spans="1:15" s="50" customFormat="1" ht="16.2" thickBot="1" x14ac:dyDescent="0.35">
      <c r="A15" s="18" t="s">
        <v>165</v>
      </c>
      <c r="B15" s="22" t="s">
        <v>193</v>
      </c>
      <c r="C15" s="51"/>
      <c r="D15" s="52"/>
      <c r="E15" s="153">
        <f>SUM(E260+E25)</f>
        <v>54534958</v>
      </c>
      <c r="I15" s="9"/>
      <c r="J15" s="9"/>
      <c r="K15" s="9"/>
      <c r="M15" s="43"/>
      <c r="N15" s="43"/>
      <c r="O15" s="43"/>
    </row>
    <row r="16" spans="1:15" s="50" customFormat="1" ht="16.2" thickBot="1" x14ac:dyDescent="0.35">
      <c r="A16" s="176" t="s">
        <v>177</v>
      </c>
      <c r="B16" s="177"/>
      <c r="C16" s="177"/>
      <c r="D16" s="177"/>
      <c r="E16" s="178"/>
      <c r="I16" s="9"/>
      <c r="J16" s="9"/>
      <c r="K16" s="9"/>
      <c r="M16" s="43"/>
      <c r="N16" s="43"/>
      <c r="O16" s="43"/>
    </row>
    <row r="17" spans="1:15" s="50" customFormat="1" x14ac:dyDescent="0.3">
      <c r="A17" s="53" t="s">
        <v>190</v>
      </c>
      <c r="B17" s="169" t="s">
        <v>167</v>
      </c>
      <c r="C17" s="170"/>
      <c r="D17" s="170"/>
      <c r="E17" s="171"/>
      <c r="I17" s="9"/>
      <c r="J17" s="9"/>
      <c r="K17" s="9"/>
      <c r="M17" s="43"/>
      <c r="N17" s="43"/>
      <c r="O17" s="43"/>
    </row>
    <row r="18" spans="1:15" s="50" customFormat="1" x14ac:dyDescent="0.3">
      <c r="A18" s="54"/>
      <c r="B18" s="158" t="s">
        <v>164</v>
      </c>
      <c r="C18" s="159"/>
      <c r="D18" s="159"/>
      <c r="E18" s="160"/>
      <c r="I18" s="9"/>
      <c r="J18" s="9"/>
      <c r="K18" s="9"/>
      <c r="M18" s="43"/>
      <c r="N18" s="43"/>
      <c r="O18" s="43"/>
    </row>
    <row r="19" spans="1:15" s="50" customFormat="1" ht="31.2" x14ac:dyDescent="0.3">
      <c r="A19" s="16"/>
      <c r="B19" s="20" t="s">
        <v>171</v>
      </c>
      <c r="C19" s="14"/>
      <c r="D19" s="15"/>
      <c r="E19" s="17">
        <v>10224770</v>
      </c>
      <c r="I19" s="9"/>
      <c r="J19" s="9"/>
      <c r="K19" s="9"/>
      <c r="M19" s="43"/>
      <c r="N19" s="43"/>
      <c r="O19" s="43"/>
    </row>
    <row r="20" spans="1:15" s="50" customFormat="1" x14ac:dyDescent="0.3">
      <c r="A20" s="55"/>
      <c r="B20" s="56" t="s">
        <v>195</v>
      </c>
      <c r="C20" s="57"/>
      <c r="D20" s="58"/>
      <c r="E20" s="59">
        <f>SUM(E19)</f>
        <v>10224770</v>
      </c>
      <c r="I20" s="9"/>
      <c r="J20" s="9"/>
      <c r="K20" s="9"/>
      <c r="M20" s="43"/>
      <c r="N20" s="43"/>
      <c r="O20" s="43"/>
    </row>
    <row r="21" spans="1:15" s="50" customFormat="1" x14ac:dyDescent="0.3">
      <c r="A21" s="60" t="s">
        <v>191</v>
      </c>
      <c r="B21" s="155" t="s">
        <v>169</v>
      </c>
      <c r="C21" s="156"/>
      <c r="D21" s="156"/>
      <c r="E21" s="157"/>
      <c r="I21" s="9"/>
      <c r="J21" s="9"/>
      <c r="K21" s="9"/>
      <c r="M21" s="43"/>
      <c r="N21" s="43"/>
      <c r="O21" s="43"/>
    </row>
    <row r="22" spans="1:15" s="50" customFormat="1" x14ac:dyDescent="0.3">
      <c r="A22" s="54"/>
      <c r="B22" s="158" t="s">
        <v>168</v>
      </c>
      <c r="C22" s="159"/>
      <c r="D22" s="159"/>
      <c r="E22" s="160"/>
      <c r="I22" s="9"/>
      <c r="J22" s="9"/>
      <c r="K22" s="9"/>
      <c r="M22" s="43"/>
      <c r="N22" s="43"/>
      <c r="O22" s="43"/>
    </row>
    <row r="23" spans="1:15" s="50" customFormat="1" x14ac:dyDescent="0.3">
      <c r="A23" s="16"/>
      <c r="B23" s="20" t="s">
        <v>170</v>
      </c>
      <c r="C23" s="14"/>
      <c r="D23" s="15"/>
      <c r="E23" s="17">
        <v>1673500</v>
      </c>
      <c r="I23" s="9"/>
      <c r="J23" s="9"/>
      <c r="K23" s="9"/>
      <c r="M23" s="43"/>
      <c r="N23" s="43"/>
      <c r="O23" s="43"/>
    </row>
    <row r="24" spans="1:15" s="50" customFormat="1" x14ac:dyDescent="0.3">
      <c r="A24" s="55"/>
      <c r="B24" s="56" t="s">
        <v>196</v>
      </c>
      <c r="C24" s="57"/>
      <c r="D24" s="58"/>
      <c r="E24" s="59">
        <f>SUM(E23)</f>
        <v>1673500</v>
      </c>
      <c r="I24" s="9"/>
      <c r="J24" s="9"/>
      <c r="K24" s="9"/>
      <c r="M24" s="43"/>
      <c r="N24" s="43"/>
      <c r="O24" s="43"/>
    </row>
    <row r="25" spans="1:15" s="50" customFormat="1" ht="31.8" thickBot="1" x14ac:dyDescent="0.35">
      <c r="A25" s="61"/>
      <c r="B25" s="25" t="s">
        <v>173</v>
      </c>
      <c r="C25" s="62"/>
      <c r="D25" s="63"/>
      <c r="E25" s="64">
        <f>SUM(E20+E24)</f>
        <v>11898270</v>
      </c>
      <c r="I25" s="9"/>
      <c r="J25" s="9"/>
      <c r="K25" s="9"/>
      <c r="M25" s="43"/>
      <c r="N25" s="43"/>
      <c r="O25" s="43"/>
    </row>
    <row r="26" spans="1:15" s="50" customFormat="1" ht="16.2" thickBot="1" x14ac:dyDescent="0.35">
      <c r="A26" s="173" t="s">
        <v>178</v>
      </c>
      <c r="B26" s="174"/>
      <c r="C26" s="174"/>
      <c r="D26" s="174"/>
      <c r="E26" s="175"/>
      <c r="M26" s="65"/>
      <c r="N26" s="65"/>
      <c r="O26" s="65"/>
    </row>
    <row r="27" spans="1:15" s="50" customFormat="1" ht="41.4" customHeight="1" x14ac:dyDescent="0.3">
      <c r="A27" s="53" t="s">
        <v>179</v>
      </c>
      <c r="B27" s="169" t="s">
        <v>161</v>
      </c>
      <c r="C27" s="170"/>
      <c r="D27" s="170"/>
      <c r="E27" s="171"/>
      <c r="G27" s="66" t="s">
        <v>179</v>
      </c>
      <c r="H27" s="181" t="s">
        <v>161</v>
      </c>
      <c r="I27" s="182"/>
      <c r="J27" s="182"/>
      <c r="K27" s="182"/>
      <c r="M27" s="65"/>
      <c r="N27" s="65"/>
      <c r="O27" s="65"/>
    </row>
    <row r="28" spans="1:15" s="50" customFormat="1" x14ac:dyDescent="0.3">
      <c r="A28" s="54"/>
      <c r="B28" s="158" t="s">
        <v>145</v>
      </c>
      <c r="C28" s="159"/>
      <c r="D28" s="159"/>
      <c r="E28" s="160"/>
      <c r="G28" s="67"/>
      <c r="H28" s="183" t="s">
        <v>145</v>
      </c>
      <c r="I28" s="183"/>
      <c r="J28" s="183"/>
      <c r="K28" s="183"/>
      <c r="M28" s="65"/>
      <c r="N28" s="65"/>
      <c r="O28" s="65"/>
    </row>
    <row r="29" spans="1:15" s="50" customFormat="1" x14ac:dyDescent="0.3">
      <c r="A29" s="54"/>
      <c r="B29" s="10" t="s">
        <v>109</v>
      </c>
      <c r="C29" s="68">
        <v>2200</v>
      </c>
      <c r="D29" s="69">
        <v>470</v>
      </c>
      <c r="E29" s="70">
        <f>C29*D29</f>
        <v>1034000</v>
      </c>
      <c r="G29" s="71"/>
      <c r="H29" s="37" t="s">
        <v>109</v>
      </c>
      <c r="I29" s="72">
        <v>2200</v>
      </c>
      <c r="J29" s="73">
        <v>470</v>
      </c>
      <c r="K29" s="31">
        <v>1034000</v>
      </c>
      <c r="M29" s="74">
        <f>I29-C29</f>
        <v>0</v>
      </c>
      <c r="N29" s="74">
        <f t="shared" ref="N29:O29" si="0">J29-D29</f>
        <v>0</v>
      </c>
      <c r="O29" s="74">
        <f t="shared" si="0"/>
        <v>0</v>
      </c>
    </row>
    <row r="30" spans="1:15" s="50" customFormat="1" x14ac:dyDescent="0.3">
      <c r="A30" s="55"/>
      <c r="B30" s="56" t="s">
        <v>197</v>
      </c>
      <c r="C30" s="57"/>
      <c r="D30" s="58"/>
      <c r="E30" s="59">
        <f>SUM(E29)</f>
        <v>1034000</v>
      </c>
      <c r="G30" s="75"/>
      <c r="H30" s="76" t="s">
        <v>197</v>
      </c>
      <c r="I30" s="77"/>
      <c r="J30" s="78"/>
      <c r="K30" s="79">
        <v>1034000</v>
      </c>
      <c r="M30" s="74">
        <f t="shared" ref="M30:M93" si="1">I30-C30</f>
        <v>0</v>
      </c>
      <c r="N30" s="74">
        <f t="shared" ref="N30:N93" si="2">J30-D30</f>
        <v>0</v>
      </c>
      <c r="O30" s="74">
        <f t="shared" ref="O30:O93" si="3">K30-E30</f>
        <v>0</v>
      </c>
    </row>
    <row r="31" spans="1:15" s="50" customFormat="1" x14ac:dyDescent="0.3">
      <c r="A31" s="54"/>
      <c r="B31" s="158" t="s">
        <v>139</v>
      </c>
      <c r="C31" s="159"/>
      <c r="D31" s="159"/>
      <c r="E31" s="160"/>
      <c r="G31" s="71"/>
      <c r="H31" s="80" t="s">
        <v>139</v>
      </c>
      <c r="I31" s="81"/>
      <c r="J31" s="81"/>
      <c r="K31" s="37"/>
      <c r="M31" s="74">
        <f t="shared" si="1"/>
        <v>0</v>
      </c>
      <c r="N31" s="74">
        <f t="shared" si="2"/>
        <v>0</v>
      </c>
      <c r="O31" s="74">
        <f t="shared" si="3"/>
        <v>0</v>
      </c>
    </row>
    <row r="32" spans="1:15" s="50" customFormat="1" x14ac:dyDescent="0.3">
      <c r="A32" s="54"/>
      <c r="B32" s="10" t="s">
        <v>140</v>
      </c>
      <c r="C32" s="82" t="s">
        <v>114</v>
      </c>
      <c r="D32" s="69">
        <v>2509445</v>
      </c>
      <c r="E32" s="70">
        <v>2509445</v>
      </c>
      <c r="G32" s="71"/>
      <c r="H32" s="32" t="s">
        <v>140</v>
      </c>
      <c r="I32" s="77" t="s">
        <v>114</v>
      </c>
      <c r="J32" s="78">
        <v>2509445</v>
      </c>
      <c r="K32" s="78">
        <v>2509445</v>
      </c>
      <c r="M32" s="74"/>
      <c r="N32" s="74">
        <f t="shared" si="2"/>
        <v>0</v>
      </c>
      <c r="O32" s="74">
        <f t="shared" si="3"/>
        <v>0</v>
      </c>
    </row>
    <row r="33" spans="1:15" s="50" customFormat="1" x14ac:dyDescent="0.3">
      <c r="A33" s="54"/>
      <c r="B33" s="83" t="s">
        <v>198</v>
      </c>
      <c r="C33" s="82"/>
      <c r="D33" s="69"/>
      <c r="E33" s="84">
        <f>SUM(E32)</f>
        <v>2509445</v>
      </c>
      <c r="G33" s="71"/>
      <c r="H33" s="85" t="s">
        <v>198</v>
      </c>
      <c r="I33" s="77"/>
      <c r="J33" s="78"/>
      <c r="K33" s="79">
        <v>2509445</v>
      </c>
      <c r="M33" s="74">
        <f t="shared" si="1"/>
        <v>0</v>
      </c>
      <c r="N33" s="74">
        <f t="shared" si="2"/>
        <v>0</v>
      </c>
      <c r="O33" s="74">
        <f t="shared" si="3"/>
        <v>0</v>
      </c>
    </row>
    <row r="34" spans="1:15" s="50" customFormat="1" x14ac:dyDescent="0.3">
      <c r="A34" s="86"/>
      <c r="B34" s="161" t="s">
        <v>127</v>
      </c>
      <c r="C34" s="162"/>
      <c r="D34" s="162"/>
      <c r="E34" s="163"/>
      <c r="G34" s="87"/>
      <c r="H34" s="184" t="s">
        <v>127</v>
      </c>
      <c r="I34" s="185"/>
      <c r="J34" s="185"/>
      <c r="K34" s="185"/>
      <c r="M34" s="74">
        <f t="shared" si="1"/>
        <v>0</v>
      </c>
      <c r="N34" s="74">
        <f t="shared" si="2"/>
        <v>0</v>
      </c>
      <c r="O34" s="74">
        <f t="shared" si="3"/>
        <v>0</v>
      </c>
    </row>
    <row r="35" spans="1:15" s="50" customFormat="1" ht="31.2" x14ac:dyDescent="0.3">
      <c r="A35" s="54"/>
      <c r="B35" s="10" t="s">
        <v>117</v>
      </c>
      <c r="C35" s="68">
        <v>1</v>
      </c>
      <c r="D35" s="69">
        <v>3164730</v>
      </c>
      <c r="E35" s="70">
        <f>C35*D35</f>
        <v>3164730</v>
      </c>
      <c r="G35" s="71"/>
      <c r="H35" s="31" t="s">
        <v>117</v>
      </c>
      <c r="I35" s="88">
        <v>1</v>
      </c>
      <c r="J35" s="78">
        <v>3164730</v>
      </c>
      <c r="K35" s="89">
        <v>3164730</v>
      </c>
      <c r="M35" s="74">
        <f t="shared" si="1"/>
        <v>0</v>
      </c>
      <c r="N35" s="74">
        <f t="shared" si="2"/>
        <v>0</v>
      </c>
      <c r="O35" s="74">
        <f t="shared" si="3"/>
        <v>0</v>
      </c>
    </row>
    <row r="36" spans="1:15" s="50" customFormat="1" x14ac:dyDescent="0.3">
      <c r="A36" s="54"/>
      <c r="B36" s="10" t="s">
        <v>158</v>
      </c>
      <c r="C36" s="68">
        <v>1</v>
      </c>
      <c r="D36" s="69">
        <v>3230000</v>
      </c>
      <c r="E36" s="70">
        <f t="shared" ref="E36:E53" si="4">C36*D36</f>
        <v>3230000</v>
      </c>
      <c r="G36" s="71"/>
      <c r="H36" s="32" t="s">
        <v>158</v>
      </c>
      <c r="I36" s="88">
        <v>1</v>
      </c>
      <c r="J36" s="78">
        <v>3230000</v>
      </c>
      <c r="K36" s="89">
        <v>3230000</v>
      </c>
      <c r="M36" s="74">
        <f t="shared" si="1"/>
        <v>0</v>
      </c>
      <c r="N36" s="74">
        <f t="shared" si="2"/>
        <v>0</v>
      </c>
      <c r="O36" s="74">
        <f t="shared" si="3"/>
        <v>0</v>
      </c>
    </row>
    <row r="37" spans="1:15" s="50" customFormat="1" ht="31.2" x14ac:dyDescent="0.3">
      <c r="A37" s="54"/>
      <c r="B37" s="10" t="s">
        <v>129</v>
      </c>
      <c r="C37" s="68">
        <v>1</v>
      </c>
      <c r="D37" s="69">
        <v>2350000</v>
      </c>
      <c r="E37" s="70">
        <f t="shared" si="4"/>
        <v>2350000</v>
      </c>
      <c r="G37" s="71"/>
      <c r="H37" s="32" t="s">
        <v>129</v>
      </c>
      <c r="I37" s="88">
        <v>1</v>
      </c>
      <c r="J37" s="78">
        <v>2350000</v>
      </c>
      <c r="K37" s="89">
        <v>2350000</v>
      </c>
      <c r="M37" s="74">
        <f t="shared" si="1"/>
        <v>0</v>
      </c>
      <c r="N37" s="74">
        <f t="shared" si="2"/>
        <v>0</v>
      </c>
      <c r="O37" s="74">
        <f t="shared" si="3"/>
        <v>0</v>
      </c>
    </row>
    <row r="38" spans="1:15" s="50" customFormat="1" x14ac:dyDescent="0.3">
      <c r="A38" s="54"/>
      <c r="B38" s="10" t="s">
        <v>130</v>
      </c>
      <c r="C38" s="68">
        <v>4</v>
      </c>
      <c r="D38" s="69">
        <v>105000</v>
      </c>
      <c r="E38" s="70">
        <f t="shared" si="4"/>
        <v>420000</v>
      </c>
      <c r="G38" s="71"/>
      <c r="H38" s="31" t="s">
        <v>130</v>
      </c>
      <c r="I38" s="88">
        <v>4</v>
      </c>
      <c r="J38" s="78">
        <v>105000</v>
      </c>
      <c r="K38" s="89">
        <v>420000</v>
      </c>
      <c r="M38" s="74">
        <f t="shared" si="1"/>
        <v>0</v>
      </c>
      <c r="N38" s="74">
        <f t="shared" si="2"/>
        <v>0</v>
      </c>
      <c r="O38" s="74">
        <f t="shared" si="3"/>
        <v>0</v>
      </c>
    </row>
    <row r="39" spans="1:15" s="50" customFormat="1" x14ac:dyDescent="0.3">
      <c r="A39" s="54"/>
      <c r="B39" s="10" t="s">
        <v>131</v>
      </c>
      <c r="C39" s="68">
        <v>2</v>
      </c>
      <c r="D39" s="69">
        <v>15000</v>
      </c>
      <c r="E39" s="70">
        <f t="shared" si="4"/>
        <v>30000</v>
      </c>
      <c r="G39" s="71"/>
      <c r="H39" s="31" t="s">
        <v>131</v>
      </c>
      <c r="I39" s="88">
        <v>2</v>
      </c>
      <c r="J39" s="78">
        <v>15000</v>
      </c>
      <c r="K39" s="89">
        <v>30000</v>
      </c>
      <c r="M39" s="74">
        <f t="shared" si="1"/>
        <v>0</v>
      </c>
      <c r="N39" s="74">
        <f t="shared" si="2"/>
        <v>0</v>
      </c>
      <c r="O39" s="74">
        <f t="shared" si="3"/>
        <v>0</v>
      </c>
    </row>
    <row r="40" spans="1:15" s="50" customFormat="1" x14ac:dyDescent="0.3">
      <c r="A40" s="54"/>
      <c r="B40" s="10" t="s">
        <v>11</v>
      </c>
      <c r="C40" s="68">
        <v>4</v>
      </c>
      <c r="D40" s="69">
        <v>9900</v>
      </c>
      <c r="E40" s="70">
        <f t="shared" si="4"/>
        <v>39600</v>
      </c>
      <c r="G40" s="71"/>
      <c r="H40" s="31" t="s">
        <v>11</v>
      </c>
      <c r="I40" s="88">
        <v>4</v>
      </c>
      <c r="J40" s="78">
        <v>9900</v>
      </c>
      <c r="K40" s="89">
        <v>39600</v>
      </c>
      <c r="M40" s="74">
        <f t="shared" si="1"/>
        <v>0</v>
      </c>
      <c r="N40" s="74">
        <f t="shared" si="2"/>
        <v>0</v>
      </c>
      <c r="O40" s="74">
        <f t="shared" si="3"/>
        <v>0</v>
      </c>
    </row>
    <row r="41" spans="1:15" s="50" customFormat="1" x14ac:dyDescent="0.3">
      <c r="A41" s="54"/>
      <c r="B41" s="10" t="s">
        <v>132</v>
      </c>
      <c r="C41" s="68">
        <v>4</v>
      </c>
      <c r="D41" s="69">
        <v>190000</v>
      </c>
      <c r="E41" s="70">
        <f t="shared" si="4"/>
        <v>760000</v>
      </c>
      <c r="G41" s="71"/>
      <c r="H41" s="31" t="s">
        <v>132</v>
      </c>
      <c r="I41" s="88">
        <v>4</v>
      </c>
      <c r="J41" s="78">
        <v>190000</v>
      </c>
      <c r="K41" s="89">
        <v>760000</v>
      </c>
      <c r="M41" s="74">
        <f t="shared" si="1"/>
        <v>0</v>
      </c>
      <c r="N41" s="74">
        <f t="shared" si="2"/>
        <v>0</v>
      </c>
      <c r="O41" s="74">
        <f t="shared" si="3"/>
        <v>0</v>
      </c>
    </row>
    <row r="42" spans="1:15" s="50" customFormat="1" x14ac:dyDescent="0.3">
      <c r="A42" s="54"/>
      <c r="B42" s="10" t="s">
        <v>65</v>
      </c>
      <c r="C42" s="68">
        <v>15</v>
      </c>
      <c r="D42" s="69">
        <v>16000</v>
      </c>
      <c r="E42" s="70">
        <f t="shared" si="4"/>
        <v>240000</v>
      </c>
      <c r="G42" s="71"/>
      <c r="H42" s="31" t="s">
        <v>65</v>
      </c>
      <c r="I42" s="88">
        <v>15</v>
      </c>
      <c r="J42" s="78">
        <v>16000</v>
      </c>
      <c r="K42" s="89">
        <v>240000</v>
      </c>
      <c r="M42" s="74">
        <f t="shared" si="1"/>
        <v>0</v>
      </c>
      <c r="N42" s="74">
        <f t="shared" si="2"/>
        <v>0</v>
      </c>
      <c r="O42" s="74">
        <f t="shared" si="3"/>
        <v>0</v>
      </c>
    </row>
    <row r="43" spans="1:15" s="50" customFormat="1" x14ac:dyDescent="0.3">
      <c r="A43" s="54"/>
      <c r="B43" s="10" t="s">
        <v>118</v>
      </c>
      <c r="C43" s="68">
        <v>30</v>
      </c>
      <c r="D43" s="69">
        <v>15000</v>
      </c>
      <c r="E43" s="70">
        <f t="shared" si="4"/>
        <v>450000</v>
      </c>
      <c r="G43" s="71"/>
      <c r="H43" s="31" t="s">
        <v>118</v>
      </c>
      <c r="I43" s="88">
        <v>30</v>
      </c>
      <c r="J43" s="78">
        <v>15000</v>
      </c>
      <c r="K43" s="89">
        <v>450000</v>
      </c>
      <c r="M43" s="74">
        <f t="shared" si="1"/>
        <v>0</v>
      </c>
      <c r="N43" s="74">
        <f t="shared" si="2"/>
        <v>0</v>
      </c>
      <c r="O43" s="74">
        <f t="shared" si="3"/>
        <v>0</v>
      </c>
    </row>
    <row r="44" spans="1:15" s="50" customFormat="1" x14ac:dyDescent="0.3">
      <c r="A44" s="54"/>
      <c r="B44" s="10" t="s">
        <v>133</v>
      </c>
      <c r="C44" s="68">
        <v>2</v>
      </c>
      <c r="D44" s="69">
        <v>72140</v>
      </c>
      <c r="E44" s="70">
        <f t="shared" si="4"/>
        <v>144280</v>
      </c>
      <c r="G44" s="71"/>
      <c r="H44" s="31" t="s">
        <v>133</v>
      </c>
      <c r="I44" s="88">
        <v>2</v>
      </c>
      <c r="J44" s="78">
        <v>72140</v>
      </c>
      <c r="K44" s="89">
        <v>144280</v>
      </c>
      <c r="M44" s="74">
        <f t="shared" si="1"/>
        <v>0</v>
      </c>
      <c r="N44" s="74">
        <f t="shared" si="2"/>
        <v>0</v>
      </c>
      <c r="O44" s="74">
        <f t="shared" si="3"/>
        <v>0</v>
      </c>
    </row>
    <row r="45" spans="1:15" s="50" customFormat="1" x14ac:dyDescent="0.3">
      <c r="A45" s="54"/>
      <c r="B45" s="10" t="s">
        <v>134</v>
      </c>
      <c r="C45" s="68">
        <v>3</v>
      </c>
      <c r="D45" s="69">
        <f>80000-300</f>
        <v>79700</v>
      </c>
      <c r="E45" s="70">
        <f t="shared" si="4"/>
        <v>239100</v>
      </c>
      <c r="G45" s="90"/>
      <c r="H45" s="38" t="s">
        <v>134</v>
      </c>
      <c r="I45" s="91">
        <v>3</v>
      </c>
      <c r="J45" s="92">
        <v>79700</v>
      </c>
      <c r="K45" s="93">
        <v>239100</v>
      </c>
      <c r="M45" s="74">
        <f t="shared" si="1"/>
        <v>0</v>
      </c>
      <c r="N45" s="74">
        <f t="shared" si="2"/>
        <v>0</v>
      </c>
      <c r="O45" s="74">
        <f t="shared" si="3"/>
        <v>0</v>
      </c>
    </row>
    <row r="46" spans="1:15" s="50" customFormat="1" x14ac:dyDescent="0.3">
      <c r="A46" s="54"/>
      <c r="B46" s="10" t="s">
        <v>120</v>
      </c>
      <c r="C46" s="68">
        <v>1</v>
      </c>
      <c r="D46" s="69">
        <v>2850000</v>
      </c>
      <c r="E46" s="70">
        <f t="shared" si="4"/>
        <v>2850000</v>
      </c>
      <c r="G46" s="71"/>
      <c r="H46" s="31" t="s">
        <v>120</v>
      </c>
      <c r="I46" s="88">
        <v>1</v>
      </c>
      <c r="J46" s="78">
        <v>2850000</v>
      </c>
      <c r="K46" s="89">
        <v>2850000</v>
      </c>
      <c r="M46" s="74">
        <f t="shared" si="1"/>
        <v>0</v>
      </c>
      <c r="N46" s="74">
        <f t="shared" si="2"/>
        <v>0</v>
      </c>
      <c r="O46" s="74">
        <f t="shared" si="3"/>
        <v>0</v>
      </c>
    </row>
    <row r="47" spans="1:15" s="50" customFormat="1" x14ac:dyDescent="0.3">
      <c r="A47" s="54"/>
      <c r="B47" s="10" t="s">
        <v>85</v>
      </c>
      <c r="C47" s="68">
        <v>2</v>
      </c>
      <c r="D47" s="69">
        <v>145000</v>
      </c>
      <c r="E47" s="70">
        <f t="shared" si="4"/>
        <v>290000</v>
      </c>
      <c r="G47" s="71"/>
      <c r="H47" s="32" t="s">
        <v>85</v>
      </c>
      <c r="I47" s="88">
        <v>2</v>
      </c>
      <c r="J47" s="78">
        <v>145000</v>
      </c>
      <c r="K47" s="89">
        <v>290000</v>
      </c>
      <c r="M47" s="74">
        <f t="shared" si="1"/>
        <v>0</v>
      </c>
      <c r="N47" s="74">
        <f t="shared" si="2"/>
        <v>0</v>
      </c>
      <c r="O47" s="74">
        <f t="shared" si="3"/>
        <v>0</v>
      </c>
    </row>
    <row r="48" spans="1:15" s="50" customFormat="1" x14ac:dyDescent="0.3">
      <c r="A48" s="54"/>
      <c r="B48" s="10" t="s">
        <v>20</v>
      </c>
      <c r="C48" s="68">
        <v>1</v>
      </c>
      <c r="D48" s="69">
        <v>305000</v>
      </c>
      <c r="E48" s="70">
        <f t="shared" si="4"/>
        <v>305000</v>
      </c>
      <c r="G48" s="71"/>
      <c r="H48" s="32" t="s">
        <v>20</v>
      </c>
      <c r="I48" s="88">
        <v>1</v>
      </c>
      <c r="J48" s="78">
        <v>305000</v>
      </c>
      <c r="K48" s="89">
        <v>305000</v>
      </c>
      <c r="M48" s="74">
        <f t="shared" si="1"/>
        <v>0</v>
      </c>
      <c r="N48" s="74">
        <f t="shared" si="2"/>
        <v>0</v>
      </c>
      <c r="O48" s="74">
        <f t="shared" si="3"/>
        <v>0</v>
      </c>
    </row>
    <row r="49" spans="1:15" s="50" customFormat="1" x14ac:dyDescent="0.3">
      <c r="A49" s="54"/>
      <c r="B49" s="10" t="s">
        <v>128</v>
      </c>
      <c r="C49" s="68">
        <v>1</v>
      </c>
      <c r="D49" s="69">
        <v>155000</v>
      </c>
      <c r="E49" s="70">
        <f t="shared" si="4"/>
        <v>155000</v>
      </c>
      <c r="G49" s="71"/>
      <c r="H49" s="31" t="s">
        <v>128</v>
      </c>
      <c r="I49" s="88">
        <v>1</v>
      </c>
      <c r="J49" s="78">
        <v>155000</v>
      </c>
      <c r="K49" s="89">
        <v>155000</v>
      </c>
      <c r="M49" s="74">
        <f t="shared" si="1"/>
        <v>0</v>
      </c>
      <c r="N49" s="74">
        <f t="shared" si="2"/>
        <v>0</v>
      </c>
      <c r="O49" s="74">
        <f t="shared" si="3"/>
        <v>0</v>
      </c>
    </row>
    <row r="50" spans="1:15" s="50" customFormat="1" x14ac:dyDescent="0.3">
      <c r="A50" s="54"/>
      <c r="B50" s="10" t="s">
        <v>21</v>
      </c>
      <c r="C50" s="68">
        <v>2</v>
      </c>
      <c r="D50" s="69">
        <v>29000</v>
      </c>
      <c r="E50" s="70">
        <f t="shared" si="4"/>
        <v>58000</v>
      </c>
      <c r="G50" s="71"/>
      <c r="H50" s="32" t="s">
        <v>21</v>
      </c>
      <c r="I50" s="88">
        <v>2</v>
      </c>
      <c r="J50" s="78">
        <v>29000</v>
      </c>
      <c r="K50" s="89">
        <v>58000</v>
      </c>
      <c r="M50" s="74">
        <f t="shared" si="1"/>
        <v>0</v>
      </c>
      <c r="N50" s="74">
        <f t="shared" si="2"/>
        <v>0</v>
      </c>
      <c r="O50" s="74">
        <f t="shared" si="3"/>
        <v>0</v>
      </c>
    </row>
    <row r="51" spans="1:15" s="50" customFormat="1" x14ac:dyDescent="0.3">
      <c r="A51" s="54"/>
      <c r="B51" s="10" t="s">
        <v>135</v>
      </c>
      <c r="C51" s="68">
        <v>1</v>
      </c>
      <c r="D51" s="69">
        <v>3300</v>
      </c>
      <c r="E51" s="70">
        <f t="shared" si="4"/>
        <v>3300</v>
      </c>
      <c r="G51" s="71"/>
      <c r="H51" s="31" t="s">
        <v>135</v>
      </c>
      <c r="I51" s="88">
        <v>1</v>
      </c>
      <c r="J51" s="78">
        <v>3300</v>
      </c>
      <c r="K51" s="89">
        <v>3300</v>
      </c>
      <c r="M51" s="74">
        <f t="shared" si="1"/>
        <v>0</v>
      </c>
      <c r="N51" s="74">
        <f t="shared" si="2"/>
        <v>0</v>
      </c>
      <c r="O51" s="74">
        <f t="shared" si="3"/>
        <v>0</v>
      </c>
    </row>
    <row r="52" spans="1:15" s="50" customFormat="1" x14ac:dyDescent="0.3">
      <c r="A52" s="54"/>
      <c r="B52" s="10" t="s">
        <v>6</v>
      </c>
      <c r="C52" s="68">
        <v>10</v>
      </c>
      <c r="D52" s="69">
        <v>45000</v>
      </c>
      <c r="E52" s="70">
        <f t="shared" si="4"/>
        <v>450000</v>
      </c>
      <c r="G52" s="71"/>
      <c r="H52" s="31" t="s">
        <v>6</v>
      </c>
      <c r="I52" s="88">
        <v>10</v>
      </c>
      <c r="J52" s="78">
        <v>45000</v>
      </c>
      <c r="K52" s="89">
        <v>450000</v>
      </c>
      <c r="M52" s="74">
        <f t="shared" si="1"/>
        <v>0</v>
      </c>
      <c r="N52" s="74">
        <f t="shared" si="2"/>
        <v>0</v>
      </c>
      <c r="O52" s="74">
        <f t="shared" si="3"/>
        <v>0</v>
      </c>
    </row>
    <row r="53" spans="1:15" s="50" customFormat="1" x14ac:dyDescent="0.3">
      <c r="A53" s="54"/>
      <c r="B53" s="10" t="s">
        <v>121</v>
      </c>
      <c r="C53" s="68">
        <v>5</v>
      </c>
      <c r="D53" s="69">
        <v>35000</v>
      </c>
      <c r="E53" s="70">
        <f t="shared" si="4"/>
        <v>175000</v>
      </c>
      <c r="G53" s="71"/>
      <c r="H53" s="31" t="s">
        <v>121</v>
      </c>
      <c r="I53" s="88">
        <v>5</v>
      </c>
      <c r="J53" s="78">
        <v>35000</v>
      </c>
      <c r="K53" s="89">
        <v>175000</v>
      </c>
      <c r="M53" s="74">
        <f t="shared" si="1"/>
        <v>0</v>
      </c>
      <c r="N53" s="74">
        <f t="shared" si="2"/>
        <v>0</v>
      </c>
      <c r="O53" s="74">
        <f t="shared" si="3"/>
        <v>0</v>
      </c>
    </row>
    <row r="54" spans="1:15" s="50" customFormat="1" x14ac:dyDescent="0.3">
      <c r="A54" s="54"/>
      <c r="B54" s="10" t="s">
        <v>136</v>
      </c>
      <c r="C54" s="68" t="s">
        <v>114</v>
      </c>
      <c r="D54" s="69">
        <v>1000000</v>
      </c>
      <c r="E54" s="70">
        <v>1000000</v>
      </c>
      <c r="G54" s="71"/>
      <c r="H54" s="31" t="s">
        <v>136</v>
      </c>
      <c r="I54" s="88" t="s">
        <v>114</v>
      </c>
      <c r="J54" s="78">
        <v>1000000</v>
      </c>
      <c r="K54" s="89">
        <v>1000000</v>
      </c>
      <c r="M54" s="74"/>
      <c r="N54" s="74">
        <f t="shared" si="2"/>
        <v>0</v>
      </c>
      <c r="O54" s="74">
        <f t="shared" si="3"/>
        <v>0</v>
      </c>
    </row>
    <row r="55" spans="1:15" s="50" customFormat="1" x14ac:dyDescent="0.3">
      <c r="A55" s="54"/>
      <c r="B55" s="10" t="s">
        <v>119</v>
      </c>
      <c r="C55" s="68" t="s">
        <v>114</v>
      </c>
      <c r="D55" s="69">
        <v>177790</v>
      </c>
      <c r="E55" s="70">
        <v>177790</v>
      </c>
      <c r="G55" s="71"/>
      <c r="H55" s="31" t="s">
        <v>119</v>
      </c>
      <c r="I55" s="88" t="s">
        <v>114</v>
      </c>
      <c r="J55" s="78">
        <v>177790</v>
      </c>
      <c r="K55" s="89">
        <v>177790</v>
      </c>
      <c r="M55" s="74"/>
      <c r="N55" s="74">
        <f t="shared" si="2"/>
        <v>0</v>
      </c>
      <c r="O55" s="74">
        <f t="shared" si="3"/>
        <v>0</v>
      </c>
    </row>
    <row r="56" spans="1:15" s="50" customFormat="1" x14ac:dyDescent="0.3">
      <c r="A56" s="54"/>
      <c r="B56" s="10" t="s">
        <v>66</v>
      </c>
      <c r="C56" s="68">
        <v>1</v>
      </c>
      <c r="D56" s="69">
        <v>118000</v>
      </c>
      <c r="E56" s="70">
        <f t="shared" ref="E56:E59" si="5">C56*D56</f>
        <v>118000</v>
      </c>
      <c r="G56" s="71"/>
      <c r="H56" s="31" t="s">
        <v>66</v>
      </c>
      <c r="I56" s="88">
        <v>1</v>
      </c>
      <c r="J56" s="78">
        <v>118000</v>
      </c>
      <c r="K56" s="89">
        <v>118000</v>
      </c>
      <c r="M56" s="74">
        <f t="shared" si="1"/>
        <v>0</v>
      </c>
      <c r="N56" s="74">
        <f t="shared" si="2"/>
        <v>0</v>
      </c>
      <c r="O56" s="74">
        <f t="shared" si="3"/>
        <v>0</v>
      </c>
    </row>
    <row r="57" spans="1:15" s="50" customFormat="1" ht="31.2" x14ac:dyDescent="0.3">
      <c r="A57" s="54"/>
      <c r="B57" s="10" t="s">
        <v>122</v>
      </c>
      <c r="C57" s="68">
        <v>1</v>
      </c>
      <c r="D57" s="69">
        <v>750000</v>
      </c>
      <c r="E57" s="70">
        <f t="shared" si="5"/>
        <v>750000</v>
      </c>
      <c r="G57" s="71"/>
      <c r="H57" s="31" t="s">
        <v>122</v>
      </c>
      <c r="I57" s="88">
        <v>1</v>
      </c>
      <c r="J57" s="78">
        <v>750000</v>
      </c>
      <c r="K57" s="89">
        <v>750000</v>
      </c>
      <c r="M57" s="74">
        <f t="shared" si="1"/>
        <v>0</v>
      </c>
      <c r="N57" s="74">
        <f t="shared" si="2"/>
        <v>0</v>
      </c>
      <c r="O57" s="74">
        <f t="shared" si="3"/>
        <v>0</v>
      </c>
    </row>
    <row r="58" spans="1:15" s="50" customFormat="1" x14ac:dyDescent="0.3">
      <c r="A58" s="54"/>
      <c r="B58" s="10" t="s">
        <v>123</v>
      </c>
      <c r="C58" s="68">
        <v>1</v>
      </c>
      <c r="D58" s="69">
        <v>45000</v>
      </c>
      <c r="E58" s="70">
        <f t="shared" si="5"/>
        <v>45000</v>
      </c>
      <c r="G58" s="71"/>
      <c r="H58" s="31" t="s">
        <v>123</v>
      </c>
      <c r="I58" s="88">
        <v>1</v>
      </c>
      <c r="J58" s="78">
        <v>45000</v>
      </c>
      <c r="K58" s="89">
        <v>45000</v>
      </c>
      <c r="M58" s="74">
        <f t="shared" si="1"/>
        <v>0</v>
      </c>
      <c r="N58" s="74">
        <f t="shared" si="2"/>
        <v>0</v>
      </c>
      <c r="O58" s="74">
        <f t="shared" si="3"/>
        <v>0</v>
      </c>
    </row>
    <row r="59" spans="1:15" s="50" customFormat="1" x14ac:dyDescent="0.3">
      <c r="A59" s="54"/>
      <c r="B59" s="10" t="s">
        <v>124</v>
      </c>
      <c r="C59" s="68">
        <v>1</v>
      </c>
      <c r="D59" s="69">
        <v>130000</v>
      </c>
      <c r="E59" s="70">
        <f t="shared" si="5"/>
        <v>130000</v>
      </c>
      <c r="G59" s="71"/>
      <c r="H59" s="31" t="s">
        <v>124</v>
      </c>
      <c r="I59" s="88">
        <v>1</v>
      </c>
      <c r="J59" s="78">
        <v>130000</v>
      </c>
      <c r="K59" s="89">
        <v>130000</v>
      </c>
      <c r="M59" s="74">
        <f t="shared" si="1"/>
        <v>0</v>
      </c>
      <c r="N59" s="74">
        <f t="shared" si="2"/>
        <v>0</v>
      </c>
      <c r="O59" s="74">
        <f t="shared" si="3"/>
        <v>0</v>
      </c>
    </row>
    <row r="60" spans="1:15" s="50" customFormat="1" x14ac:dyDescent="0.3">
      <c r="A60" s="54"/>
      <c r="B60" s="10" t="s">
        <v>157</v>
      </c>
      <c r="C60" s="68" t="s">
        <v>114</v>
      </c>
      <c r="D60" s="69">
        <v>160000</v>
      </c>
      <c r="E60" s="70">
        <v>160000</v>
      </c>
      <c r="G60" s="71"/>
      <c r="H60" s="31" t="s">
        <v>157</v>
      </c>
      <c r="I60" s="88" t="s">
        <v>114</v>
      </c>
      <c r="J60" s="78">
        <v>160000</v>
      </c>
      <c r="K60" s="89">
        <v>160000</v>
      </c>
      <c r="M60" s="74"/>
      <c r="N60" s="74">
        <f t="shared" si="2"/>
        <v>0</v>
      </c>
      <c r="O60" s="74">
        <f t="shared" si="3"/>
        <v>0</v>
      </c>
    </row>
    <row r="61" spans="1:15" s="50" customFormat="1" x14ac:dyDescent="0.3">
      <c r="A61" s="54"/>
      <c r="B61" s="10" t="s">
        <v>125</v>
      </c>
      <c r="C61" s="68" t="s">
        <v>114</v>
      </c>
      <c r="D61" s="69">
        <v>124000</v>
      </c>
      <c r="E61" s="70">
        <v>124000</v>
      </c>
      <c r="G61" s="71"/>
      <c r="H61" s="31" t="s">
        <v>125</v>
      </c>
      <c r="I61" s="88" t="s">
        <v>114</v>
      </c>
      <c r="J61" s="78">
        <v>124000</v>
      </c>
      <c r="K61" s="89">
        <v>124000</v>
      </c>
      <c r="M61" s="74"/>
      <c r="N61" s="74">
        <f t="shared" si="2"/>
        <v>0</v>
      </c>
      <c r="O61" s="74">
        <f t="shared" si="3"/>
        <v>0</v>
      </c>
    </row>
    <row r="62" spans="1:15" s="50" customFormat="1" x14ac:dyDescent="0.3">
      <c r="A62" s="54"/>
      <c r="B62" s="10" t="s">
        <v>137</v>
      </c>
      <c r="C62" s="68">
        <v>1</v>
      </c>
      <c r="D62" s="69">
        <v>25000</v>
      </c>
      <c r="E62" s="70">
        <f t="shared" ref="E62:E77" si="6">C62*D62</f>
        <v>25000</v>
      </c>
      <c r="G62" s="71"/>
      <c r="H62" s="31" t="s">
        <v>137</v>
      </c>
      <c r="I62" s="88">
        <v>1</v>
      </c>
      <c r="J62" s="78">
        <v>25000</v>
      </c>
      <c r="K62" s="89">
        <v>25000</v>
      </c>
      <c r="M62" s="74">
        <f t="shared" si="1"/>
        <v>0</v>
      </c>
      <c r="N62" s="74">
        <f t="shared" si="2"/>
        <v>0</v>
      </c>
      <c r="O62" s="74">
        <f t="shared" si="3"/>
        <v>0</v>
      </c>
    </row>
    <row r="63" spans="1:15" s="50" customFormat="1" x14ac:dyDescent="0.3">
      <c r="A63" s="54"/>
      <c r="B63" s="10" t="s">
        <v>108</v>
      </c>
      <c r="C63" s="68">
        <v>32</v>
      </c>
      <c r="D63" s="69">
        <v>38000</v>
      </c>
      <c r="E63" s="70">
        <f t="shared" si="6"/>
        <v>1216000</v>
      </c>
      <c r="G63" s="71"/>
      <c r="H63" s="31" t="s">
        <v>108</v>
      </c>
      <c r="I63" s="88">
        <v>32</v>
      </c>
      <c r="J63" s="78">
        <v>38000</v>
      </c>
      <c r="K63" s="89">
        <v>1216000</v>
      </c>
      <c r="M63" s="74">
        <f t="shared" si="1"/>
        <v>0</v>
      </c>
      <c r="N63" s="74">
        <f t="shared" si="2"/>
        <v>0</v>
      </c>
      <c r="O63" s="74">
        <f t="shared" si="3"/>
        <v>0</v>
      </c>
    </row>
    <row r="64" spans="1:15" s="50" customFormat="1" x14ac:dyDescent="0.3">
      <c r="A64" s="54"/>
      <c r="B64" s="10" t="s">
        <v>110</v>
      </c>
      <c r="C64" s="68">
        <v>25</v>
      </c>
      <c r="D64" s="69">
        <v>3500</v>
      </c>
      <c r="E64" s="70">
        <f t="shared" si="6"/>
        <v>87500</v>
      </c>
      <c r="G64" s="71"/>
      <c r="H64" s="31" t="s">
        <v>110</v>
      </c>
      <c r="I64" s="88">
        <v>25</v>
      </c>
      <c r="J64" s="78">
        <v>3500</v>
      </c>
      <c r="K64" s="89">
        <v>87500</v>
      </c>
      <c r="M64" s="74">
        <f t="shared" si="1"/>
        <v>0</v>
      </c>
      <c r="N64" s="74">
        <f t="shared" si="2"/>
        <v>0</v>
      </c>
      <c r="O64" s="74">
        <f t="shared" si="3"/>
        <v>0</v>
      </c>
    </row>
    <row r="65" spans="1:15" s="50" customFormat="1" x14ac:dyDescent="0.3">
      <c r="A65" s="54"/>
      <c r="B65" s="10" t="s">
        <v>111</v>
      </c>
      <c r="C65" s="82">
        <v>5</v>
      </c>
      <c r="D65" s="69">
        <v>16000</v>
      </c>
      <c r="E65" s="70">
        <f t="shared" si="6"/>
        <v>80000</v>
      </c>
      <c r="G65" s="71"/>
      <c r="H65" s="31" t="s">
        <v>111</v>
      </c>
      <c r="I65" s="88">
        <v>5</v>
      </c>
      <c r="J65" s="78">
        <v>16000</v>
      </c>
      <c r="K65" s="89">
        <v>80000</v>
      </c>
      <c r="M65" s="74">
        <f t="shared" si="1"/>
        <v>0</v>
      </c>
      <c r="N65" s="74">
        <f t="shared" si="2"/>
        <v>0</v>
      </c>
      <c r="O65" s="74">
        <f t="shared" si="3"/>
        <v>0</v>
      </c>
    </row>
    <row r="66" spans="1:15" s="50" customFormat="1" x14ac:dyDescent="0.3">
      <c r="A66" s="54"/>
      <c r="B66" s="10" t="s">
        <v>138</v>
      </c>
      <c r="C66" s="68">
        <v>1</v>
      </c>
      <c r="D66" s="69">
        <v>1570000</v>
      </c>
      <c r="E66" s="70">
        <f t="shared" si="6"/>
        <v>1570000</v>
      </c>
      <c r="G66" s="71"/>
      <c r="H66" s="31" t="s">
        <v>138</v>
      </c>
      <c r="I66" s="88">
        <v>1</v>
      </c>
      <c r="J66" s="78">
        <v>1570000</v>
      </c>
      <c r="K66" s="89">
        <v>1570000</v>
      </c>
      <c r="M66" s="74">
        <f t="shared" si="1"/>
        <v>0</v>
      </c>
      <c r="N66" s="74">
        <f t="shared" si="2"/>
        <v>0</v>
      </c>
      <c r="O66" s="74">
        <f t="shared" si="3"/>
        <v>0</v>
      </c>
    </row>
    <row r="67" spans="1:15" s="50" customFormat="1" x14ac:dyDescent="0.3">
      <c r="A67" s="54"/>
      <c r="B67" s="10" t="s">
        <v>1</v>
      </c>
      <c r="C67" s="68">
        <v>2</v>
      </c>
      <c r="D67" s="69">
        <f>121625+71375</f>
        <v>193000</v>
      </c>
      <c r="E67" s="70">
        <f t="shared" si="6"/>
        <v>386000</v>
      </c>
      <c r="G67" s="90"/>
      <c r="H67" s="38" t="s">
        <v>1</v>
      </c>
      <c r="I67" s="91">
        <v>2</v>
      </c>
      <c r="J67" s="92">
        <v>193000</v>
      </c>
      <c r="K67" s="93">
        <v>386000</v>
      </c>
      <c r="M67" s="74">
        <f t="shared" si="1"/>
        <v>0</v>
      </c>
      <c r="N67" s="74">
        <f t="shared" si="2"/>
        <v>0</v>
      </c>
      <c r="O67" s="74">
        <f t="shared" si="3"/>
        <v>0</v>
      </c>
    </row>
    <row r="68" spans="1:15" s="50" customFormat="1" x14ac:dyDescent="0.3">
      <c r="A68" s="54"/>
      <c r="B68" s="10" t="s">
        <v>112</v>
      </c>
      <c r="C68" s="68">
        <v>1</v>
      </c>
      <c r="D68" s="69">
        <v>84285</v>
      </c>
      <c r="E68" s="70">
        <f t="shared" si="6"/>
        <v>84285</v>
      </c>
      <c r="G68" s="71"/>
      <c r="H68" s="32" t="s">
        <v>112</v>
      </c>
      <c r="I68" s="88">
        <v>1</v>
      </c>
      <c r="J68" s="78">
        <v>84285</v>
      </c>
      <c r="K68" s="89">
        <v>84285</v>
      </c>
      <c r="M68" s="74">
        <f t="shared" si="1"/>
        <v>0</v>
      </c>
      <c r="N68" s="74">
        <f t="shared" si="2"/>
        <v>0</v>
      </c>
      <c r="O68" s="74">
        <f t="shared" si="3"/>
        <v>0</v>
      </c>
    </row>
    <row r="69" spans="1:15" s="50" customFormat="1" x14ac:dyDescent="0.3">
      <c r="A69" s="54"/>
      <c r="B69" s="10" t="s">
        <v>0</v>
      </c>
      <c r="C69" s="68">
        <v>3</v>
      </c>
      <c r="D69" s="69">
        <v>145000</v>
      </c>
      <c r="E69" s="70">
        <f t="shared" si="6"/>
        <v>435000</v>
      </c>
      <c r="G69" s="71"/>
      <c r="H69" s="31" t="s">
        <v>0</v>
      </c>
      <c r="I69" s="88">
        <v>3</v>
      </c>
      <c r="J69" s="78">
        <v>145000</v>
      </c>
      <c r="K69" s="89">
        <v>435000</v>
      </c>
      <c r="M69" s="74">
        <f t="shared" si="1"/>
        <v>0</v>
      </c>
      <c r="N69" s="74">
        <f t="shared" si="2"/>
        <v>0</v>
      </c>
      <c r="O69" s="74">
        <f t="shared" si="3"/>
        <v>0</v>
      </c>
    </row>
    <row r="70" spans="1:15" s="50" customFormat="1" x14ac:dyDescent="0.3">
      <c r="A70" s="54"/>
      <c r="B70" s="10" t="s">
        <v>78</v>
      </c>
      <c r="C70" s="68">
        <v>36</v>
      </c>
      <c r="D70" s="69">
        <v>45000</v>
      </c>
      <c r="E70" s="70">
        <f t="shared" si="6"/>
        <v>1620000</v>
      </c>
      <c r="G70" s="71"/>
      <c r="H70" s="31" t="s">
        <v>78</v>
      </c>
      <c r="I70" s="88">
        <v>36</v>
      </c>
      <c r="J70" s="78">
        <v>45000</v>
      </c>
      <c r="K70" s="89">
        <v>1620000</v>
      </c>
      <c r="M70" s="74">
        <f t="shared" si="1"/>
        <v>0</v>
      </c>
      <c r="N70" s="74">
        <f t="shared" si="2"/>
        <v>0</v>
      </c>
      <c r="O70" s="74">
        <f t="shared" si="3"/>
        <v>0</v>
      </c>
    </row>
    <row r="71" spans="1:15" s="50" customFormat="1" x14ac:dyDescent="0.3">
      <c r="A71" s="54"/>
      <c r="B71" s="10" t="s">
        <v>79</v>
      </c>
      <c r="C71" s="68">
        <v>36</v>
      </c>
      <c r="D71" s="69">
        <v>5500</v>
      </c>
      <c r="E71" s="70">
        <f t="shared" si="6"/>
        <v>198000</v>
      </c>
      <c r="G71" s="71"/>
      <c r="H71" s="31" t="s">
        <v>79</v>
      </c>
      <c r="I71" s="88">
        <v>36</v>
      </c>
      <c r="J71" s="78">
        <v>5500</v>
      </c>
      <c r="K71" s="89">
        <v>198000</v>
      </c>
      <c r="M71" s="74">
        <f t="shared" si="1"/>
        <v>0</v>
      </c>
      <c r="N71" s="74">
        <f t="shared" si="2"/>
        <v>0</v>
      </c>
      <c r="O71" s="74">
        <f t="shared" si="3"/>
        <v>0</v>
      </c>
    </row>
    <row r="72" spans="1:15" s="50" customFormat="1" x14ac:dyDescent="0.3">
      <c r="A72" s="54"/>
      <c r="B72" s="10" t="s">
        <v>80</v>
      </c>
      <c r="C72" s="68">
        <v>36</v>
      </c>
      <c r="D72" s="69">
        <v>3200</v>
      </c>
      <c r="E72" s="70">
        <f t="shared" si="6"/>
        <v>115200</v>
      </c>
      <c r="G72" s="71"/>
      <c r="H72" s="31" t="s">
        <v>80</v>
      </c>
      <c r="I72" s="88">
        <v>36</v>
      </c>
      <c r="J72" s="78">
        <v>3200</v>
      </c>
      <c r="K72" s="89">
        <v>115200</v>
      </c>
      <c r="M72" s="74">
        <f t="shared" si="1"/>
        <v>0</v>
      </c>
      <c r="N72" s="74">
        <f t="shared" si="2"/>
        <v>0</v>
      </c>
      <c r="O72" s="74">
        <f t="shared" si="3"/>
        <v>0</v>
      </c>
    </row>
    <row r="73" spans="1:15" s="50" customFormat="1" x14ac:dyDescent="0.3">
      <c r="A73" s="54"/>
      <c r="B73" s="10" t="s">
        <v>26</v>
      </c>
      <c r="C73" s="82">
        <v>36</v>
      </c>
      <c r="D73" s="69">
        <v>3900</v>
      </c>
      <c r="E73" s="70">
        <f t="shared" si="6"/>
        <v>140400</v>
      </c>
      <c r="G73" s="71"/>
      <c r="H73" s="31" t="s">
        <v>26</v>
      </c>
      <c r="I73" s="88">
        <v>36</v>
      </c>
      <c r="J73" s="78">
        <v>3900</v>
      </c>
      <c r="K73" s="89">
        <v>140400</v>
      </c>
      <c r="M73" s="74">
        <f t="shared" si="1"/>
        <v>0</v>
      </c>
      <c r="N73" s="74">
        <f t="shared" si="2"/>
        <v>0</v>
      </c>
      <c r="O73" s="74">
        <f t="shared" si="3"/>
        <v>0</v>
      </c>
    </row>
    <row r="74" spans="1:15" s="50" customFormat="1" x14ac:dyDescent="0.3">
      <c r="A74" s="54"/>
      <c r="B74" s="10" t="s">
        <v>82</v>
      </c>
      <c r="C74" s="82">
        <v>1</v>
      </c>
      <c r="D74" s="69">
        <f>14686-880</f>
        <v>13806</v>
      </c>
      <c r="E74" s="70">
        <f t="shared" si="6"/>
        <v>13806</v>
      </c>
      <c r="G74" s="90"/>
      <c r="H74" s="38" t="s">
        <v>82</v>
      </c>
      <c r="I74" s="94">
        <v>1</v>
      </c>
      <c r="J74" s="92">
        <v>13806</v>
      </c>
      <c r="K74" s="93">
        <v>13806</v>
      </c>
      <c r="M74" s="74">
        <f t="shared" si="1"/>
        <v>0</v>
      </c>
      <c r="N74" s="74">
        <f t="shared" si="2"/>
        <v>0</v>
      </c>
      <c r="O74" s="74">
        <f t="shared" si="3"/>
        <v>0</v>
      </c>
    </row>
    <row r="75" spans="1:15" s="50" customFormat="1" x14ac:dyDescent="0.3">
      <c r="A75" s="54"/>
      <c r="B75" s="10" t="s">
        <v>83</v>
      </c>
      <c r="C75" s="82">
        <v>15</v>
      </c>
      <c r="D75" s="69">
        <f>5648-98</f>
        <v>5550</v>
      </c>
      <c r="E75" s="70">
        <f t="shared" si="6"/>
        <v>83250</v>
      </c>
      <c r="G75" s="90"/>
      <c r="H75" s="38" t="s">
        <v>83</v>
      </c>
      <c r="I75" s="94">
        <v>15</v>
      </c>
      <c r="J75" s="92">
        <v>5550</v>
      </c>
      <c r="K75" s="93">
        <v>83250</v>
      </c>
      <c r="M75" s="74">
        <f t="shared" si="1"/>
        <v>0</v>
      </c>
      <c r="N75" s="74">
        <f t="shared" si="2"/>
        <v>0</v>
      </c>
      <c r="O75" s="74">
        <f t="shared" si="3"/>
        <v>0</v>
      </c>
    </row>
    <row r="76" spans="1:15" s="50" customFormat="1" x14ac:dyDescent="0.3">
      <c r="A76" s="54"/>
      <c r="B76" s="10" t="s">
        <v>81</v>
      </c>
      <c r="C76" s="82">
        <v>2</v>
      </c>
      <c r="D76" s="69">
        <v>280000</v>
      </c>
      <c r="E76" s="70">
        <f t="shared" si="6"/>
        <v>560000</v>
      </c>
      <c r="G76" s="71"/>
      <c r="H76" s="32" t="s">
        <v>81</v>
      </c>
      <c r="I76" s="77">
        <v>2</v>
      </c>
      <c r="J76" s="78">
        <v>280000</v>
      </c>
      <c r="K76" s="89">
        <v>560000</v>
      </c>
      <c r="M76" s="74">
        <f t="shared" si="1"/>
        <v>0</v>
      </c>
      <c r="N76" s="74">
        <f t="shared" si="2"/>
        <v>0</v>
      </c>
      <c r="O76" s="74">
        <f t="shared" si="3"/>
        <v>0</v>
      </c>
    </row>
    <row r="77" spans="1:15" s="50" customFormat="1" x14ac:dyDescent="0.3">
      <c r="A77" s="54"/>
      <c r="B77" s="10" t="s">
        <v>144</v>
      </c>
      <c r="C77" s="82">
        <f>1-1</f>
        <v>0</v>
      </c>
      <c r="D77" s="69">
        <f>280200-280200</f>
        <v>0</v>
      </c>
      <c r="E77" s="70">
        <f t="shared" si="6"/>
        <v>0</v>
      </c>
      <c r="G77" s="90"/>
      <c r="H77" s="38" t="s">
        <v>144</v>
      </c>
      <c r="I77" s="94"/>
      <c r="J77" s="92"/>
      <c r="K77" s="93">
        <v>0</v>
      </c>
      <c r="M77" s="74">
        <f t="shared" si="1"/>
        <v>0</v>
      </c>
      <c r="N77" s="74">
        <f t="shared" si="2"/>
        <v>0</v>
      </c>
      <c r="O77" s="74">
        <f t="shared" si="3"/>
        <v>0</v>
      </c>
    </row>
    <row r="78" spans="1:15" s="50" customFormat="1" x14ac:dyDescent="0.3">
      <c r="A78" s="55"/>
      <c r="B78" s="56" t="s">
        <v>199</v>
      </c>
      <c r="C78" s="57"/>
      <c r="D78" s="58"/>
      <c r="E78" s="59">
        <f>SUM(E35:E77)</f>
        <v>24473241</v>
      </c>
      <c r="G78" s="75"/>
      <c r="H78" s="76" t="s">
        <v>199</v>
      </c>
      <c r="I78" s="95"/>
      <c r="J78" s="96"/>
      <c r="K78" s="97">
        <v>24473241</v>
      </c>
      <c r="M78" s="74">
        <f t="shared" si="1"/>
        <v>0</v>
      </c>
      <c r="N78" s="74">
        <f t="shared" si="2"/>
        <v>0</v>
      </c>
      <c r="O78" s="74">
        <f t="shared" si="3"/>
        <v>0</v>
      </c>
    </row>
    <row r="79" spans="1:15" s="50" customFormat="1" ht="16.2" thickBot="1" x14ac:dyDescent="0.35">
      <c r="A79" s="61"/>
      <c r="B79" s="98" t="s">
        <v>200</v>
      </c>
      <c r="C79" s="62"/>
      <c r="D79" s="63"/>
      <c r="E79" s="64">
        <f>E78+E30+E33</f>
        <v>28016686</v>
      </c>
      <c r="G79" s="99"/>
      <c r="H79" s="100" t="s">
        <v>200</v>
      </c>
      <c r="I79" s="101"/>
      <c r="J79" s="102"/>
      <c r="K79" s="103">
        <v>28016686</v>
      </c>
      <c r="M79" s="74">
        <f t="shared" si="1"/>
        <v>0</v>
      </c>
      <c r="N79" s="74">
        <f t="shared" si="2"/>
        <v>0</v>
      </c>
      <c r="O79" s="74">
        <f t="shared" si="3"/>
        <v>0</v>
      </c>
    </row>
    <row r="80" spans="1:15" s="50" customFormat="1" ht="60" customHeight="1" x14ac:dyDescent="0.3">
      <c r="A80" s="53" t="s">
        <v>180</v>
      </c>
      <c r="B80" s="166" t="s">
        <v>216</v>
      </c>
      <c r="C80" s="167"/>
      <c r="D80" s="167"/>
      <c r="E80" s="168"/>
      <c r="G80" s="104" t="s">
        <v>180</v>
      </c>
      <c r="H80" s="186" t="s">
        <v>221</v>
      </c>
      <c r="I80" s="187"/>
      <c r="J80" s="187"/>
      <c r="K80" s="187"/>
      <c r="M80" s="74">
        <f t="shared" si="1"/>
        <v>0</v>
      </c>
      <c r="N80" s="74">
        <f t="shared" si="2"/>
        <v>0</v>
      </c>
      <c r="O80" s="74">
        <f t="shared" si="3"/>
        <v>0</v>
      </c>
    </row>
    <row r="81" spans="1:15" s="50" customFormat="1" x14ac:dyDescent="0.3">
      <c r="A81" s="105"/>
      <c r="B81" s="161" t="s">
        <v>127</v>
      </c>
      <c r="C81" s="162"/>
      <c r="D81" s="162"/>
      <c r="E81" s="163"/>
      <c r="G81" s="106"/>
      <c r="H81" s="188" t="s">
        <v>127</v>
      </c>
      <c r="I81" s="189"/>
      <c r="J81" s="189"/>
      <c r="K81" s="189"/>
      <c r="M81" s="74">
        <f t="shared" si="1"/>
        <v>0</v>
      </c>
      <c r="N81" s="74">
        <f t="shared" si="2"/>
        <v>0</v>
      </c>
      <c r="O81" s="74">
        <f t="shared" si="3"/>
        <v>0</v>
      </c>
    </row>
    <row r="82" spans="1:15" s="50" customFormat="1" x14ac:dyDescent="0.3">
      <c r="A82" s="54"/>
      <c r="B82" s="10" t="s">
        <v>0</v>
      </c>
      <c r="C82" s="68">
        <v>1</v>
      </c>
      <c r="D82" s="69">
        <v>145000</v>
      </c>
      <c r="E82" s="70">
        <f>C82*D82</f>
        <v>145000</v>
      </c>
      <c r="G82" s="71"/>
      <c r="H82" s="37" t="s">
        <v>0</v>
      </c>
      <c r="I82" s="72">
        <v>1</v>
      </c>
      <c r="J82" s="73">
        <v>145000</v>
      </c>
      <c r="K82" s="89">
        <v>145000</v>
      </c>
      <c r="M82" s="74">
        <f t="shared" si="1"/>
        <v>0</v>
      </c>
      <c r="N82" s="74">
        <f t="shared" si="2"/>
        <v>0</v>
      </c>
      <c r="O82" s="74">
        <f t="shared" si="3"/>
        <v>0</v>
      </c>
    </row>
    <row r="83" spans="1:15" s="50" customFormat="1" x14ac:dyDescent="0.3">
      <c r="A83" s="54"/>
      <c r="B83" s="10" t="s">
        <v>1</v>
      </c>
      <c r="C83" s="68">
        <v>2</v>
      </c>
      <c r="D83" s="69">
        <v>125000</v>
      </c>
      <c r="E83" s="70">
        <f t="shared" ref="E83:E100" si="7">C83*D83</f>
        <v>250000</v>
      </c>
      <c r="G83" s="71"/>
      <c r="H83" s="31" t="s">
        <v>1</v>
      </c>
      <c r="I83" s="72">
        <v>2</v>
      </c>
      <c r="J83" s="73">
        <v>125000</v>
      </c>
      <c r="K83" s="89">
        <v>250000</v>
      </c>
      <c r="M83" s="74">
        <f t="shared" si="1"/>
        <v>0</v>
      </c>
      <c r="N83" s="74">
        <f t="shared" si="2"/>
        <v>0</v>
      </c>
      <c r="O83" s="74">
        <f t="shared" si="3"/>
        <v>0</v>
      </c>
    </row>
    <row r="84" spans="1:15" s="50" customFormat="1" x14ac:dyDescent="0.3">
      <c r="A84" s="54"/>
      <c r="B84" s="10" t="s">
        <v>2</v>
      </c>
      <c r="C84" s="68">
        <v>1</v>
      </c>
      <c r="D84" s="69">
        <v>105000</v>
      </c>
      <c r="E84" s="70">
        <f t="shared" si="7"/>
        <v>105000</v>
      </c>
      <c r="G84" s="71"/>
      <c r="H84" s="31" t="s">
        <v>2</v>
      </c>
      <c r="I84" s="72">
        <v>1</v>
      </c>
      <c r="J84" s="73">
        <v>105000</v>
      </c>
      <c r="K84" s="89">
        <v>105000</v>
      </c>
      <c r="M84" s="74">
        <f t="shared" si="1"/>
        <v>0</v>
      </c>
      <c r="N84" s="74">
        <f t="shared" si="2"/>
        <v>0</v>
      </c>
      <c r="O84" s="74">
        <f t="shared" si="3"/>
        <v>0</v>
      </c>
    </row>
    <row r="85" spans="1:15" s="50" customFormat="1" x14ac:dyDescent="0.3">
      <c r="A85" s="54"/>
      <c r="B85" s="10" t="s">
        <v>3</v>
      </c>
      <c r="C85" s="68">
        <v>1</v>
      </c>
      <c r="D85" s="69">
        <v>120000</v>
      </c>
      <c r="E85" s="70">
        <f t="shared" si="7"/>
        <v>120000</v>
      </c>
      <c r="G85" s="71"/>
      <c r="H85" s="31" t="s">
        <v>3</v>
      </c>
      <c r="I85" s="72">
        <v>1</v>
      </c>
      <c r="J85" s="73">
        <v>120000</v>
      </c>
      <c r="K85" s="89">
        <v>120000</v>
      </c>
      <c r="M85" s="74">
        <f t="shared" si="1"/>
        <v>0</v>
      </c>
      <c r="N85" s="74">
        <f t="shared" si="2"/>
        <v>0</v>
      </c>
      <c r="O85" s="74">
        <f t="shared" si="3"/>
        <v>0</v>
      </c>
    </row>
    <row r="86" spans="1:15" s="50" customFormat="1" x14ac:dyDescent="0.3">
      <c r="A86" s="54"/>
      <c r="B86" s="10" t="s">
        <v>4</v>
      </c>
      <c r="C86" s="68">
        <v>2</v>
      </c>
      <c r="D86" s="69">
        <v>7500</v>
      </c>
      <c r="E86" s="70">
        <f t="shared" si="7"/>
        <v>15000</v>
      </c>
      <c r="G86" s="71"/>
      <c r="H86" s="31" t="s">
        <v>4</v>
      </c>
      <c r="I86" s="72">
        <v>2</v>
      </c>
      <c r="J86" s="73">
        <v>7500</v>
      </c>
      <c r="K86" s="89">
        <v>15000</v>
      </c>
      <c r="M86" s="74">
        <f t="shared" si="1"/>
        <v>0</v>
      </c>
      <c r="N86" s="74">
        <f t="shared" si="2"/>
        <v>0</v>
      </c>
      <c r="O86" s="74">
        <f t="shared" si="3"/>
        <v>0</v>
      </c>
    </row>
    <row r="87" spans="1:15" s="50" customFormat="1" x14ac:dyDescent="0.3">
      <c r="A87" s="54"/>
      <c r="B87" s="10" t="s">
        <v>5</v>
      </c>
      <c r="C87" s="68">
        <v>6</v>
      </c>
      <c r="D87" s="69">
        <v>35000</v>
      </c>
      <c r="E87" s="70">
        <f t="shared" si="7"/>
        <v>210000</v>
      </c>
      <c r="G87" s="71"/>
      <c r="H87" s="31" t="s">
        <v>5</v>
      </c>
      <c r="I87" s="72">
        <v>6</v>
      </c>
      <c r="J87" s="73">
        <v>35000</v>
      </c>
      <c r="K87" s="89">
        <v>210000</v>
      </c>
      <c r="M87" s="74">
        <f t="shared" si="1"/>
        <v>0</v>
      </c>
      <c r="N87" s="74">
        <f t="shared" si="2"/>
        <v>0</v>
      </c>
      <c r="O87" s="74">
        <f t="shared" si="3"/>
        <v>0</v>
      </c>
    </row>
    <row r="88" spans="1:15" s="50" customFormat="1" x14ac:dyDescent="0.3">
      <c r="A88" s="54"/>
      <c r="B88" s="10" t="s">
        <v>6</v>
      </c>
      <c r="C88" s="68">
        <v>6</v>
      </c>
      <c r="D88" s="69">
        <v>45000</v>
      </c>
      <c r="E88" s="70">
        <f t="shared" si="7"/>
        <v>270000</v>
      </c>
      <c r="G88" s="71"/>
      <c r="H88" s="31" t="s">
        <v>6</v>
      </c>
      <c r="I88" s="72">
        <v>6</v>
      </c>
      <c r="J88" s="73">
        <v>45000</v>
      </c>
      <c r="K88" s="89">
        <v>270000</v>
      </c>
      <c r="M88" s="74">
        <f t="shared" si="1"/>
        <v>0</v>
      </c>
      <c r="N88" s="74">
        <f t="shared" si="2"/>
        <v>0</v>
      </c>
      <c r="O88" s="74">
        <f t="shared" si="3"/>
        <v>0</v>
      </c>
    </row>
    <row r="89" spans="1:15" s="50" customFormat="1" x14ac:dyDescent="0.3">
      <c r="A89" s="54"/>
      <c r="B89" s="10" t="s">
        <v>7</v>
      </c>
      <c r="C89" s="68">
        <v>1</v>
      </c>
      <c r="D89" s="69">
        <v>9500</v>
      </c>
      <c r="E89" s="70">
        <f t="shared" si="7"/>
        <v>9500</v>
      </c>
      <c r="G89" s="71"/>
      <c r="H89" s="31" t="s">
        <v>7</v>
      </c>
      <c r="I89" s="72">
        <v>1</v>
      </c>
      <c r="J89" s="73">
        <v>9500</v>
      </c>
      <c r="K89" s="89">
        <v>9500</v>
      </c>
      <c r="M89" s="74">
        <f t="shared" si="1"/>
        <v>0</v>
      </c>
      <c r="N89" s="74">
        <f t="shared" si="2"/>
        <v>0</v>
      </c>
      <c r="O89" s="74">
        <f t="shared" si="3"/>
        <v>0</v>
      </c>
    </row>
    <row r="90" spans="1:15" s="50" customFormat="1" x14ac:dyDescent="0.3">
      <c r="A90" s="54"/>
      <c r="B90" s="10" t="s">
        <v>9</v>
      </c>
      <c r="C90" s="68">
        <v>8</v>
      </c>
      <c r="D90" s="69">
        <v>20000</v>
      </c>
      <c r="E90" s="70">
        <f t="shared" si="7"/>
        <v>160000</v>
      </c>
      <c r="G90" s="71"/>
      <c r="H90" s="31" t="s">
        <v>9</v>
      </c>
      <c r="I90" s="72">
        <v>8</v>
      </c>
      <c r="J90" s="73">
        <v>20000</v>
      </c>
      <c r="K90" s="89">
        <v>160000</v>
      </c>
      <c r="M90" s="74">
        <f t="shared" si="1"/>
        <v>0</v>
      </c>
      <c r="N90" s="74">
        <f t="shared" si="2"/>
        <v>0</v>
      </c>
      <c r="O90" s="74">
        <f t="shared" si="3"/>
        <v>0</v>
      </c>
    </row>
    <row r="91" spans="1:15" s="50" customFormat="1" x14ac:dyDescent="0.3">
      <c r="A91" s="54"/>
      <c r="B91" s="10" t="s">
        <v>10</v>
      </c>
      <c r="C91" s="68">
        <v>2</v>
      </c>
      <c r="D91" s="69">
        <v>107000</v>
      </c>
      <c r="E91" s="70">
        <f t="shared" si="7"/>
        <v>214000</v>
      </c>
      <c r="G91" s="71"/>
      <c r="H91" s="31" t="s">
        <v>10</v>
      </c>
      <c r="I91" s="72">
        <v>2</v>
      </c>
      <c r="J91" s="73">
        <v>107000</v>
      </c>
      <c r="K91" s="89">
        <v>214000</v>
      </c>
      <c r="M91" s="74">
        <f t="shared" si="1"/>
        <v>0</v>
      </c>
      <c r="N91" s="74">
        <f t="shared" si="2"/>
        <v>0</v>
      </c>
      <c r="O91" s="74">
        <f t="shared" si="3"/>
        <v>0</v>
      </c>
    </row>
    <row r="92" spans="1:15" s="50" customFormat="1" x14ac:dyDescent="0.3">
      <c r="A92" s="54"/>
      <c r="B92" s="10" t="s">
        <v>11</v>
      </c>
      <c r="C92" s="68">
        <v>3</v>
      </c>
      <c r="D92" s="69">
        <v>9900</v>
      </c>
      <c r="E92" s="70">
        <f t="shared" si="7"/>
        <v>29700</v>
      </c>
      <c r="G92" s="71"/>
      <c r="H92" s="31" t="s">
        <v>11</v>
      </c>
      <c r="I92" s="72">
        <v>3</v>
      </c>
      <c r="J92" s="73">
        <v>9900</v>
      </c>
      <c r="K92" s="89">
        <v>29700</v>
      </c>
      <c r="M92" s="74">
        <f t="shared" si="1"/>
        <v>0</v>
      </c>
      <c r="N92" s="74">
        <f t="shared" si="2"/>
        <v>0</v>
      </c>
      <c r="O92" s="74">
        <f t="shared" si="3"/>
        <v>0</v>
      </c>
    </row>
    <row r="93" spans="1:15" s="50" customFormat="1" x14ac:dyDescent="0.3">
      <c r="A93" s="54"/>
      <c r="B93" s="10" t="s">
        <v>12</v>
      </c>
      <c r="C93" s="68">
        <v>3</v>
      </c>
      <c r="D93" s="69">
        <v>19300</v>
      </c>
      <c r="E93" s="70">
        <f t="shared" si="7"/>
        <v>57900</v>
      </c>
      <c r="G93" s="71"/>
      <c r="H93" s="31" t="s">
        <v>12</v>
      </c>
      <c r="I93" s="72">
        <v>3</v>
      </c>
      <c r="J93" s="73">
        <v>19300</v>
      </c>
      <c r="K93" s="89">
        <v>57900</v>
      </c>
      <c r="M93" s="74">
        <f t="shared" si="1"/>
        <v>0</v>
      </c>
      <c r="N93" s="74">
        <f t="shared" si="2"/>
        <v>0</v>
      </c>
      <c r="O93" s="74">
        <f t="shared" si="3"/>
        <v>0</v>
      </c>
    </row>
    <row r="94" spans="1:15" s="50" customFormat="1" x14ac:dyDescent="0.3">
      <c r="A94" s="54"/>
      <c r="B94" s="10" t="s">
        <v>13</v>
      </c>
      <c r="C94" s="68">
        <v>5</v>
      </c>
      <c r="D94" s="69">
        <v>10920</v>
      </c>
      <c r="E94" s="70">
        <f t="shared" si="7"/>
        <v>54600</v>
      </c>
      <c r="G94" s="71"/>
      <c r="H94" s="31" t="s">
        <v>13</v>
      </c>
      <c r="I94" s="72">
        <v>5</v>
      </c>
      <c r="J94" s="73">
        <v>10920</v>
      </c>
      <c r="K94" s="89">
        <v>54600</v>
      </c>
      <c r="M94" s="74">
        <f t="shared" ref="M94:M157" si="8">I94-C94</f>
        <v>0</v>
      </c>
      <c r="N94" s="74">
        <f t="shared" ref="N94:N157" si="9">J94-D94</f>
        <v>0</v>
      </c>
      <c r="O94" s="74">
        <f t="shared" ref="O94:O157" si="10">K94-E94</f>
        <v>0</v>
      </c>
    </row>
    <row r="95" spans="1:15" s="50" customFormat="1" x14ac:dyDescent="0.3">
      <c r="A95" s="54"/>
      <c r="B95" s="10" t="s">
        <v>14</v>
      </c>
      <c r="C95" s="68">
        <v>1</v>
      </c>
      <c r="D95" s="69">
        <v>1570000</v>
      </c>
      <c r="E95" s="70">
        <f t="shared" si="7"/>
        <v>1570000</v>
      </c>
      <c r="G95" s="71"/>
      <c r="H95" s="31" t="s">
        <v>14</v>
      </c>
      <c r="I95" s="72">
        <v>1</v>
      </c>
      <c r="J95" s="73">
        <v>1570000</v>
      </c>
      <c r="K95" s="89">
        <v>1570000</v>
      </c>
      <c r="M95" s="74">
        <f t="shared" si="8"/>
        <v>0</v>
      </c>
      <c r="N95" s="74">
        <f t="shared" si="9"/>
        <v>0</v>
      </c>
      <c r="O95" s="74">
        <f t="shared" si="10"/>
        <v>0</v>
      </c>
    </row>
    <row r="96" spans="1:15" s="50" customFormat="1" x14ac:dyDescent="0.3">
      <c r="A96" s="54"/>
      <c r="B96" s="10" t="s">
        <v>15</v>
      </c>
      <c r="C96" s="68">
        <v>1</v>
      </c>
      <c r="D96" s="69">
        <v>16770</v>
      </c>
      <c r="E96" s="70">
        <f t="shared" si="7"/>
        <v>16770</v>
      </c>
      <c r="G96" s="71"/>
      <c r="H96" s="31" t="s">
        <v>15</v>
      </c>
      <c r="I96" s="72">
        <v>1</v>
      </c>
      <c r="J96" s="73">
        <v>16770</v>
      </c>
      <c r="K96" s="89">
        <v>16770</v>
      </c>
      <c r="M96" s="74">
        <f t="shared" si="8"/>
        <v>0</v>
      </c>
      <c r="N96" s="74">
        <f t="shared" si="9"/>
        <v>0</v>
      </c>
      <c r="O96" s="74">
        <f t="shared" si="10"/>
        <v>0</v>
      </c>
    </row>
    <row r="97" spans="1:15" s="50" customFormat="1" x14ac:dyDescent="0.3">
      <c r="A97" s="54"/>
      <c r="B97" s="10" t="s">
        <v>16</v>
      </c>
      <c r="C97" s="68">
        <v>1</v>
      </c>
      <c r="D97" s="69">
        <v>29250</v>
      </c>
      <c r="E97" s="70">
        <f t="shared" si="7"/>
        <v>29250</v>
      </c>
      <c r="G97" s="71"/>
      <c r="H97" s="31" t="s">
        <v>16</v>
      </c>
      <c r="I97" s="72">
        <v>1</v>
      </c>
      <c r="J97" s="73">
        <v>29250</v>
      </c>
      <c r="K97" s="89">
        <v>29250</v>
      </c>
      <c r="M97" s="74">
        <f t="shared" si="8"/>
        <v>0</v>
      </c>
      <c r="N97" s="74">
        <f t="shared" si="9"/>
        <v>0</v>
      </c>
      <c r="O97" s="74">
        <f t="shared" si="10"/>
        <v>0</v>
      </c>
    </row>
    <row r="98" spans="1:15" s="50" customFormat="1" x14ac:dyDescent="0.3">
      <c r="A98" s="54"/>
      <c r="B98" s="10" t="s">
        <v>17</v>
      </c>
      <c r="C98" s="68">
        <v>1</v>
      </c>
      <c r="D98" s="69">
        <v>117000</v>
      </c>
      <c r="E98" s="70">
        <f t="shared" si="7"/>
        <v>117000</v>
      </c>
      <c r="G98" s="71"/>
      <c r="H98" s="31" t="s">
        <v>17</v>
      </c>
      <c r="I98" s="72">
        <v>1</v>
      </c>
      <c r="J98" s="73">
        <v>117000</v>
      </c>
      <c r="K98" s="89">
        <v>117000</v>
      </c>
      <c r="M98" s="74">
        <f t="shared" si="8"/>
        <v>0</v>
      </c>
      <c r="N98" s="74">
        <f t="shared" si="9"/>
        <v>0</v>
      </c>
      <c r="O98" s="74">
        <f t="shared" si="10"/>
        <v>0</v>
      </c>
    </row>
    <row r="99" spans="1:15" s="50" customFormat="1" x14ac:dyDescent="0.3">
      <c r="A99" s="54"/>
      <c r="B99" s="10" t="s">
        <v>18</v>
      </c>
      <c r="C99" s="68">
        <v>1</v>
      </c>
      <c r="D99" s="69">
        <v>39000</v>
      </c>
      <c r="E99" s="70">
        <f t="shared" si="7"/>
        <v>39000</v>
      </c>
      <c r="G99" s="71"/>
      <c r="H99" s="31" t="s">
        <v>18</v>
      </c>
      <c r="I99" s="72">
        <v>1</v>
      </c>
      <c r="J99" s="73">
        <v>39000</v>
      </c>
      <c r="K99" s="89">
        <v>39000</v>
      </c>
      <c r="M99" s="74">
        <f t="shared" si="8"/>
        <v>0</v>
      </c>
      <c r="N99" s="74">
        <f t="shared" si="9"/>
        <v>0</v>
      </c>
      <c r="O99" s="74">
        <f t="shared" si="10"/>
        <v>0</v>
      </c>
    </row>
    <row r="100" spans="1:15" s="50" customFormat="1" x14ac:dyDescent="0.3">
      <c r="A100" s="54"/>
      <c r="B100" s="10" t="s">
        <v>19</v>
      </c>
      <c r="C100" s="68">
        <v>1</v>
      </c>
      <c r="D100" s="69">
        <v>187200</v>
      </c>
      <c r="E100" s="70">
        <f t="shared" si="7"/>
        <v>187200</v>
      </c>
      <c r="G100" s="71"/>
      <c r="H100" s="31" t="s">
        <v>19</v>
      </c>
      <c r="I100" s="72">
        <v>1</v>
      </c>
      <c r="J100" s="73">
        <v>187200</v>
      </c>
      <c r="K100" s="89">
        <v>187200</v>
      </c>
      <c r="M100" s="74">
        <f t="shared" si="8"/>
        <v>0</v>
      </c>
      <c r="N100" s="74">
        <f t="shared" si="9"/>
        <v>0</v>
      </c>
      <c r="O100" s="74">
        <f t="shared" si="10"/>
        <v>0</v>
      </c>
    </row>
    <row r="101" spans="1:15" s="50" customFormat="1" x14ac:dyDescent="0.3">
      <c r="A101" s="54"/>
      <c r="B101" s="83" t="s">
        <v>199</v>
      </c>
      <c r="C101" s="68"/>
      <c r="D101" s="69"/>
      <c r="E101" s="84">
        <f>SUM(E82:E100)</f>
        <v>3599920</v>
      </c>
      <c r="G101" s="71"/>
      <c r="H101" s="85" t="s">
        <v>199</v>
      </c>
      <c r="I101" s="88"/>
      <c r="J101" s="78"/>
      <c r="K101" s="107">
        <v>3599920</v>
      </c>
      <c r="M101" s="74">
        <f t="shared" si="8"/>
        <v>0</v>
      </c>
      <c r="N101" s="74">
        <f t="shared" si="9"/>
        <v>0</v>
      </c>
      <c r="O101" s="74">
        <f t="shared" si="10"/>
        <v>0</v>
      </c>
    </row>
    <row r="102" spans="1:15" s="109" customFormat="1" ht="16.2" thickBot="1" x14ac:dyDescent="0.35">
      <c r="A102" s="61"/>
      <c r="B102" s="98" t="s">
        <v>201</v>
      </c>
      <c r="C102" s="108"/>
      <c r="D102" s="63"/>
      <c r="E102" s="64">
        <f>E101</f>
        <v>3599920</v>
      </c>
      <c r="G102" s="99"/>
      <c r="H102" s="100" t="s">
        <v>201</v>
      </c>
      <c r="I102" s="110"/>
      <c r="J102" s="102"/>
      <c r="K102" s="103">
        <v>3599920</v>
      </c>
      <c r="M102" s="74">
        <f t="shared" si="8"/>
        <v>0</v>
      </c>
      <c r="N102" s="74">
        <f t="shared" si="9"/>
        <v>0</v>
      </c>
      <c r="O102" s="74">
        <f t="shared" si="10"/>
        <v>0</v>
      </c>
    </row>
    <row r="103" spans="1:15" s="49" customFormat="1" ht="36.6" customHeight="1" x14ac:dyDescent="0.3">
      <c r="A103" s="53" t="s">
        <v>181</v>
      </c>
      <c r="B103" s="166" t="s">
        <v>228</v>
      </c>
      <c r="C103" s="167"/>
      <c r="D103" s="167"/>
      <c r="E103" s="168"/>
      <c r="G103" s="66" t="s">
        <v>181</v>
      </c>
      <c r="H103" s="186" t="s">
        <v>222</v>
      </c>
      <c r="I103" s="187"/>
      <c r="J103" s="187"/>
      <c r="K103" s="187"/>
      <c r="M103" s="74">
        <f t="shared" si="8"/>
        <v>0</v>
      </c>
      <c r="N103" s="74">
        <f t="shared" si="9"/>
        <v>0</v>
      </c>
      <c r="O103" s="74">
        <f t="shared" si="10"/>
        <v>0</v>
      </c>
    </row>
    <row r="104" spans="1:15" s="49" customFormat="1" x14ac:dyDescent="0.3">
      <c r="A104" s="105"/>
      <c r="B104" s="161" t="s">
        <v>127</v>
      </c>
      <c r="C104" s="162"/>
      <c r="D104" s="162"/>
      <c r="E104" s="163"/>
      <c r="G104" s="106"/>
      <c r="H104" s="188" t="s">
        <v>127</v>
      </c>
      <c r="I104" s="189"/>
      <c r="J104" s="189"/>
      <c r="K104" s="189"/>
      <c r="M104" s="74">
        <f t="shared" si="8"/>
        <v>0</v>
      </c>
      <c r="N104" s="74">
        <f t="shared" si="9"/>
        <v>0</v>
      </c>
      <c r="O104" s="74">
        <f t="shared" si="10"/>
        <v>0</v>
      </c>
    </row>
    <row r="105" spans="1:15" s="50" customFormat="1" x14ac:dyDescent="0.3">
      <c r="A105" s="54"/>
      <c r="B105" s="10" t="s">
        <v>7</v>
      </c>
      <c r="C105" s="68">
        <v>2</v>
      </c>
      <c r="D105" s="69">
        <v>9500</v>
      </c>
      <c r="E105" s="70">
        <f t="shared" ref="E105:E116" si="11">C105*D105</f>
        <v>19000</v>
      </c>
      <c r="G105" s="71"/>
      <c r="H105" s="37" t="s">
        <v>7</v>
      </c>
      <c r="I105" s="72">
        <v>2</v>
      </c>
      <c r="J105" s="73">
        <v>9500</v>
      </c>
      <c r="K105" s="89">
        <v>19000</v>
      </c>
      <c r="M105" s="74">
        <f t="shared" si="8"/>
        <v>0</v>
      </c>
      <c r="N105" s="74">
        <f t="shared" si="9"/>
        <v>0</v>
      </c>
      <c r="O105" s="74">
        <f t="shared" si="10"/>
        <v>0</v>
      </c>
    </row>
    <row r="106" spans="1:15" s="50" customFormat="1" x14ac:dyDescent="0.3">
      <c r="A106" s="54"/>
      <c r="B106" s="10" t="s">
        <v>30</v>
      </c>
      <c r="C106" s="68">
        <v>1</v>
      </c>
      <c r="D106" s="69">
        <v>160000</v>
      </c>
      <c r="E106" s="70">
        <f t="shared" si="11"/>
        <v>160000</v>
      </c>
      <c r="G106" s="71"/>
      <c r="H106" s="31" t="s">
        <v>30</v>
      </c>
      <c r="I106" s="72">
        <v>1</v>
      </c>
      <c r="J106" s="73">
        <v>160000</v>
      </c>
      <c r="K106" s="89">
        <v>160000</v>
      </c>
      <c r="M106" s="74">
        <f t="shared" si="8"/>
        <v>0</v>
      </c>
      <c r="N106" s="74">
        <f t="shared" si="9"/>
        <v>0</v>
      </c>
      <c r="O106" s="74">
        <f t="shared" si="10"/>
        <v>0</v>
      </c>
    </row>
    <row r="107" spans="1:15" s="50" customFormat="1" x14ac:dyDescent="0.3">
      <c r="A107" s="54"/>
      <c r="B107" s="10" t="s">
        <v>12</v>
      </c>
      <c r="C107" s="68">
        <v>2</v>
      </c>
      <c r="D107" s="69">
        <v>19300</v>
      </c>
      <c r="E107" s="70">
        <f t="shared" si="11"/>
        <v>38600</v>
      </c>
      <c r="G107" s="71"/>
      <c r="H107" s="31" t="s">
        <v>12</v>
      </c>
      <c r="I107" s="72">
        <v>2</v>
      </c>
      <c r="J107" s="73">
        <v>19300</v>
      </c>
      <c r="K107" s="89">
        <v>38600</v>
      </c>
      <c r="M107" s="74">
        <f t="shared" si="8"/>
        <v>0</v>
      </c>
      <c r="N107" s="74">
        <f t="shared" si="9"/>
        <v>0</v>
      </c>
      <c r="O107" s="74">
        <f t="shared" si="10"/>
        <v>0</v>
      </c>
    </row>
    <row r="108" spans="1:15" s="50" customFormat="1" x14ac:dyDescent="0.3">
      <c r="A108" s="54"/>
      <c r="B108" s="10" t="s">
        <v>84</v>
      </c>
      <c r="C108" s="68">
        <v>7</v>
      </c>
      <c r="D108" s="69">
        <v>6200</v>
      </c>
      <c r="E108" s="70">
        <f t="shared" si="11"/>
        <v>43400</v>
      </c>
      <c r="G108" s="71"/>
      <c r="H108" s="31" t="s">
        <v>84</v>
      </c>
      <c r="I108" s="72">
        <v>7</v>
      </c>
      <c r="J108" s="73">
        <v>6200</v>
      </c>
      <c r="K108" s="89">
        <v>43400</v>
      </c>
      <c r="M108" s="74">
        <f t="shared" si="8"/>
        <v>0</v>
      </c>
      <c r="N108" s="74">
        <f t="shared" si="9"/>
        <v>0</v>
      </c>
      <c r="O108" s="74">
        <f t="shared" si="10"/>
        <v>0</v>
      </c>
    </row>
    <row r="109" spans="1:15" s="50" customFormat="1" x14ac:dyDescent="0.3">
      <c r="A109" s="54"/>
      <c r="B109" s="10" t="s">
        <v>9</v>
      </c>
      <c r="C109" s="68">
        <v>1</v>
      </c>
      <c r="D109" s="69">
        <v>20000</v>
      </c>
      <c r="E109" s="70">
        <f t="shared" si="11"/>
        <v>20000</v>
      </c>
      <c r="G109" s="71"/>
      <c r="H109" s="31" t="s">
        <v>9</v>
      </c>
      <c r="I109" s="72">
        <v>1</v>
      </c>
      <c r="J109" s="73">
        <v>20000</v>
      </c>
      <c r="K109" s="89">
        <v>20000</v>
      </c>
      <c r="M109" s="74">
        <f t="shared" si="8"/>
        <v>0</v>
      </c>
      <c r="N109" s="74">
        <f t="shared" si="9"/>
        <v>0</v>
      </c>
      <c r="O109" s="74">
        <f t="shared" si="10"/>
        <v>0</v>
      </c>
    </row>
    <row r="110" spans="1:15" s="50" customFormat="1" x14ac:dyDescent="0.3">
      <c r="A110" s="54"/>
      <c r="B110" s="10" t="s">
        <v>4</v>
      </c>
      <c r="C110" s="68">
        <v>2</v>
      </c>
      <c r="D110" s="69">
        <v>7500</v>
      </c>
      <c r="E110" s="70">
        <f t="shared" si="11"/>
        <v>15000</v>
      </c>
      <c r="G110" s="71"/>
      <c r="H110" s="31" t="s">
        <v>4</v>
      </c>
      <c r="I110" s="72">
        <v>2</v>
      </c>
      <c r="J110" s="73">
        <v>7500</v>
      </c>
      <c r="K110" s="89">
        <v>15000</v>
      </c>
      <c r="M110" s="74">
        <f t="shared" si="8"/>
        <v>0</v>
      </c>
      <c r="N110" s="74">
        <f t="shared" si="9"/>
        <v>0</v>
      </c>
      <c r="O110" s="74">
        <f t="shared" si="10"/>
        <v>0</v>
      </c>
    </row>
    <row r="111" spans="1:15" s="50" customFormat="1" x14ac:dyDescent="0.3">
      <c r="A111" s="54"/>
      <c r="B111" s="10" t="s">
        <v>31</v>
      </c>
      <c r="C111" s="68">
        <v>2</v>
      </c>
      <c r="D111" s="69">
        <v>7300</v>
      </c>
      <c r="E111" s="70">
        <f t="shared" si="11"/>
        <v>14600</v>
      </c>
      <c r="G111" s="71"/>
      <c r="H111" s="31" t="s">
        <v>31</v>
      </c>
      <c r="I111" s="72">
        <v>2</v>
      </c>
      <c r="J111" s="73">
        <v>7300</v>
      </c>
      <c r="K111" s="89">
        <v>14600</v>
      </c>
      <c r="M111" s="74">
        <f t="shared" si="8"/>
        <v>0</v>
      </c>
      <c r="N111" s="74">
        <f t="shared" si="9"/>
        <v>0</v>
      </c>
      <c r="O111" s="74">
        <f t="shared" si="10"/>
        <v>0</v>
      </c>
    </row>
    <row r="112" spans="1:15" s="50" customFormat="1" x14ac:dyDescent="0.3">
      <c r="A112" s="54"/>
      <c r="B112" s="10" t="s">
        <v>113</v>
      </c>
      <c r="C112" s="68" t="s">
        <v>114</v>
      </c>
      <c r="D112" s="69">
        <v>54000</v>
      </c>
      <c r="E112" s="70">
        <v>54000</v>
      </c>
      <c r="G112" s="71"/>
      <c r="H112" s="31" t="s">
        <v>113</v>
      </c>
      <c r="I112" s="72" t="s">
        <v>114</v>
      </c>
      <c r="J112" s="73">
        <v>54000</v>
      </c>
      <c r="K112" s="89">
        <v>54000</v>
      </c>
      <c r="M112" s="74"/>
      <c r="N112" s="74">
        <f t="shared" si="9"/>
        <v>0</v>
      </c>
      <c r="O112" s="74">
        <f t="shared" si="10"/>
        <v>0</v>
      </c>
    </row>
    <row r="113" spans="1:15" s="50" customFormat="1" x14ac:dyDescent="0.3">
      <c r="A113" s="54"/>
      <c r="B113" s="10" t="s">
        <v>28</v>
      </c>
      <c r="C113" s="68">
        <v>10</v>
      </c>
      <c r="D113" s="69">
        <v>3890</v>
      </c>
      <c r="E113" s="70">
        <f t="shared" si="11"/>
        <v>38900</v>
      </c>
      <c r="G113" s="71"/>
      <c r="H113" s="31" t="s">
        <v>28</v>
      </c>
      <c r="I113" s="72">
        <v>10</v>
      </c>
      <c r="J113" s="73">
        <v>3890</v>
      </c>
      <c r="K113" s="89">
        <v>38900</v>
      </c>
      <c r="M113" s="74">
        <f t="shared" si="8"/>
        <v>0</v>
      </c>
      <c r="N113" s="74">
        <f t="shared" si="9"/>
        <v>0</v>
      </c>
      <c r="O113" s="74">
        <f t="shared" si="10"/>
        <v>0</v>
      </c>
    </row>
    <row r="114" spans="1:15" s="50" customFormat="1" x14ac:dyDescent="0.3">
      <c r="A114" s="54"/>
      <c r="B114" s="10" t="s">
        <v>27</v>
      </c>
      <c r="C114" s="68">
        <v>10</v>
      </c>
      <c r="D114" s="69">
        <v>3700</v>
      </c>
      <c r="E114" s="70">
        <f t="shared" si="11"/>
        <v>37000</v>
      </c>
      <c r="G114" s="71"/>
      <c r="H114" s="31" t="s">
        <v>27</v>
      </c>
      <c r="I114" s="72">
        <v>10</v>
      </c>
      <c r="J114" s="73">
        <v>3700</v>
      </c>
      <c r="K114" s="89">
        <v>37000</v>
      </c>
      <c r="M114" s="74">
        <f t="shared" si="8"/>
        <v>0</v>
      </c>
      <c r="N114" s="74">
        <f t="shared" si="9"/>
        <v>0</v>
      </c>
      <c r="O114" s="74">
        <f t="shared" si="10"/>
        <v>0</v>
      </c>
    </row>
    <row r="115" spans="1:15" s="50" customFormat="1" x14ac:dyDescent="0.3">
      <c r="A115" s="54"/>
      <c r="B115" s="10" t="s">
        <v>32</v>
      </c>
      <c r="C115" s="68">
        <v>4</v>
      </c>
      <c r="D115" s="69">
        <v>10000</v>
      </c>
      <c r="E115" s="70">
        <f t="shared" si="11"/>
        <v>40000</v>
      </c>
      <c r="G115" s="71"/>
      <c r="H115" s="31" t="s">
        <v>32</v>
      </c>
      <c r="I115" s="72">
        <v>4</v>
      </c>
      <c r="J115" s="73">
        <v>10000</v>
      </c>
      <c r="K115" s="89">
        <v>40000</v>
      </c>
      <c r="M115" s="74">
        <f t="shared" si="8"/>
        <v>0</v>
      </c>
      <c r="N115" s="74">
        <f t="shared" si="9"/>
        <v>0</v>
      </c>
      <c r="O115" s="74">
        <f t="shared" si="10"/>
        <v>0</v>
      </c>
    </row>
    <row r="116" spans="1:15" s="50" customFormat="1" x14ac:dyDescent="0.3">
      <c r="A116" s="54"/>
      <c r="B116" s="10" t="s">
        <v>144</v>
      </c>
      <c r="C116" s="68">
        <v>1</v>
      </c>
      <c r="D116" s="69">
        <v>280200</v>
      </c>
      <c r="E116" s="70">
        <f t="shared" si="11"/>
        <v>280200</v>
      </c>
      <c r="G116" s="71"/>
      <c r="H116" s="31" t="s">
        <v>144</v>
      </c>
      <c r="I116" s="72">
        <v>1</v>
      </c>
      <c r="J116" s="73">
        <v>280200</v>
      </c>
      <c r="K116" s="89">
        <v>280200</v>
      </c>
      <c r="M116" s="74">
        <f t="shared" si="8"/>
        <v>0</v>
      </c>
      <c r="N116" s="74">
        <f t="shared" si="9"/>
        <v>0</v>
      </c>
      <c r="O116" s="74">
        <f t="shared" si="10"/>
        <v>0</v>
      </c>
    </row>
    <row r="117" spans="1:15" s="50" customFormat="1" x14ac:dyDescent="0.3">
      <c r="A117" s="54"/>
      <c r="B117" s="83" t="s">
        <v>206</v>
      </c>
      <c r="C117" s="68"/>
      <c r="D117" s="69"/>
      <c r="E117" s="84">
        <f>SUM(E105:E116)</f>
        <v>760700</v>
      </c>
      <c r="G117" s="71"/>
      <c r="H117" s="85" t="s">
        <v>206</v>
      </c>
      <c r="I117" s="88"/>
      <c r="J117" s="78"/>
      <c r="K117" s="107">
        <v>760700</v>
      </c>
      <c r="M117" s="74">
        <f t="shared" si="8"/>
        <v>0</v>
      </c>
      <c r="N117" s="74">
        <f t="shared" si="9"/>
        <v>0</v>
      </c>
      <c r="O117" s="74">
        <f t="shared" si="10"/>
        <v>0</v>
      </c>
    </row>
    <row r="118" spans="1:15" s="50" customFormat="1" ht="16.2" thickBot="1" x14ac:dyDescent="0.35">
      <c r="A118" s="61"/>
      <c r="B118" s="98" t="s">
        <v>205</v>
      </c>
      <c r="C118" s="108"/>
      <c r="D118" s="63"/>
      <c r="E118" s="64">
        <f>E117</f>
        <v>760700</v>
      </c>
      <c r="G118" s="99"/>
      <c r="H118" s="100" t="s">
        <v>205</v>
      </c>
      <c r="I118" s="110"/>
      <c r="J118" s="102"/>
      <c r="K118" s="103">
        <v>760700</v>
      </c>
      <c r="M118" s="74">
        <f t="shared" si="8"/>
        <v>0</v>
      </c>
      <c r="N118" s="74">
        <f t="shared" si="9"/>
        <v>0</v>
      </c>
      <c r="O118" s="74">
        <f t="shared" si="10"/>
        <v>0</v>
      </c>
    </row>
    <row r="119" spans="1:15" s="50" customFormat="1" ht="47.4" customHeight="1" x14ac:dyDescent="0.3">
      <c r="A119" s="53" t="s">
        <v>182</v>
      </c>
      <c r="B119" s="166" t="s">
        <v>141</v>
      </c>
      <c r="C119" s="167"/>
      <c r="D119" s="167"/>
      <c r="E119" s="168"/>
      <c r="G119" s="104" t="s">
        <v>182</v>
      </c>
      <c r="H119" s="186" t="s">
        <v>141</v>
      </c>
      <c r="I119" s="187"/>
      <c r="J119" s="187"/>
      <c r="K119" s="187"/>
      <c r="M119" s="74">
        <f t="shared" si="8"/>
        <v>0</v>
      </c>
      <c r="N119" s="74">
        <f t="shared" si="9"/>
        <v>0</v>
      </c>
      <c r="O119" s="74">
        <f t="shared" si="10"/>
        <v>0</v>
      </c>
    </row>
    <row r="120" spans="1:15" s="50" customFormat="1" x14ac:dyDescent="0.3">
      <c r="A120" s="54"/>
      <c r="B120" s="161" t="s">
        <v>127</v>
      </c>
      <c r="C120" s="162"/>
      <c r="D120" s="162"/>
      <c r="E120" s="163"/>
      <c r="G120" s="67"/>
      <c r="H120" s="188" t="s">
        <v>127</v>
      </c>
      <c r="I120" s="189"/>
      <c r="J120" s="189"/>
      <c r="K120" s="189"/>
      <c r="M120" s="74">
        <f t="shared" si="8"/>
        <v>0</v>
      </c>
      <c r="N120" s="74">
        <f t="shared" si="9"/>
        <v>0</v>
      </c>
      <c r="O120" s="74">
        <f t="shared" si="10"/>
        <v>0</v>
      </c>
    </row>
    <row r="121" spans="1:15" s="50" customFormat="1" x14ac:dyDescent="0.3">
      <c r="A121" s="54"/>
      <c r="B121" s="10" t="s">
        <v>40</v>
      </c>
      <c r="C121" s="68">
        <v>2</v>
      </c>
      <c r="D121" s="69">
        <v>24250</v>
      </c>
      <c r="E121" s="70">
        <f t="shared" ref="E121:E132" si="12">C121*D121</f>
        <v>48500</v>
      </c>
      <c r="G121" s="71"/>
      <c r="H121" s="37" t="s">
        <v>40</v>
      </c>
      <c r="I121" s="72">
        <v>2</v>
      </c>
      <c r="J121" s="73">
        <v>24250</v>
      </c>
      <c r="K121" s="89">
        <v>48500</v>
      </c>
      <c r="M121" s="74">
        <f t="shared" si="8"/>
        <v>0</v>
      </c>
      <c r="N121" s="74">
        <f t="shared" si="9"/>
        <v>0</v>
      </c>
      <c r="O121" s="74">
        <f t="shared" si="10"/>
        <v>0</v>
      </c>
    </row>
    <row r="122" spans="1:15" s="50" customFormat="1" x14ac:dyDescent="0.3">
      <c r="A122" s="54"/>
      <c r="B122" s="10" t="s">
        <v>41</v>
      </c>
      <c r="C122" s="68">
        <v>2</v>
      </c>
      <c r="D122" s="69">
        <v>30700</v>
      </c>
      <c r="E122" s="70">
        <f t="shared" si="12"/>
        <v>61400</v>
      </c>
      <c r="G122" s="71"/>
      <c r="H122" s="31" t="s">
        <v>41</v>
      </c>
      <c r="I122" s="72">
        <v>2</v>
      </c>
      <c r="J122" s="73">
        <v>30700</v>
      </c>
      <c r="K122" s="89">
        <v>61400</v>
      </c>
      <c r="M122" s="74">
        <f t="shared" si="8"/>
        <v>0</v>
      </c>
      <c r="N122" s="74">
        <f t="shared" si="9"/>
        <v>0</v>
      </c>
      <c r="O122" s="74">
        <f t="shared" si="10"/>
        <v>0</v>
      </c>
    </row>
    <row r="123" spans="1:15" s="50" customFormat="1" x14ac:dyDescent="0.3">
      <c r="A123" s="54"/>
      <c r="B123" s="10" t="s">
        <v>36</v>
      </c>
      <c r="C123" s="68">
        <v>3</v>
      </c>
      <c r="D123" s="69">
        <v>32700</v>
      </c>
      <c r="E123" s="70">
        <f t="shared" si="12"/>
        <v>98100</v>
      </c>
      <c r="G123" s="71"/>
      <c r="H123" s="31" t="s">
        <v>36</v>
      </c>
      <c r="I123" s="72">
        <v>3</v>
      </c>
      <c r="J123" s="73">
        <v>32700</v>
      </c>
      <c r="K123" s="89">
        <v>98100</v>
      </c>
      <c r="M123" s="74">
        <f t="shared" si="8"/>
        <v>0</v>
      </c>
      <c r="N123" s="74">
        <f t="shared" si="9"/>
        <v>0</v>
      </c>
      <c r="O123" s="74">
        <f t="shared" si="10"/>
        <v>0</v>
      </c>
    </row>
    <row r="124" spans="1:15" s="50" customFormat="1" x14ac:dyDescent="0.3">
      <c r="A124" s="54"/>
      <c r="B124" s="10" t="s">
        <v>42</v>
      </c>
      <c r="C124" s="68">
        <v>3</v>
      </c>
      <c r="D124" s="69">
        <v>19700</v>
      </c>
      <c r="E124" s="70">
        <f t="shared" si="12"/>
        <v>59100</v>
      </c>
      <c r="G124" s="71"/>
      <c r="H124" s="31" t="s">
        <v>42</v>
      </c>
      <c r="I124" s="72">
        <v>3</v>
      </c>
      <c r="J124" s="73">
        <v>19700</v>
      </c>
      <c r="K124" s="89">
        <v>59100</v>
      </c>
      <c r="M124" s="74">
        <f t="shared" si="8"/>
        <v>0</v>
      </c>
      <c r="N124" s="74">
        <f t="shared" si="9"/>
        <v>0</v>
      </c>
      <c r="O124" s="74">
        <f t="shared" si="10"/>
        <v>0</v>
      </c>
    </row>
    <row r="125" spans="1:15" s="50" customFormat="1" x14ac:dyDescent="0.3">
      <c r="A125" s="54"/>
      <c r="B125" s="10" t="s">
        <v>44</v>
      </c>
      <c r="C125" s="68">
        <v>2</v>
      </c>
      <c r="D125" s="69">
        <v>11500</v>
      </c>
      <c r="E125" s="70">
        <f t="shared" si="12"/>
        <v>23000</v>
      </c>
      <c r="G125" s="71"/>
      <c r="H125" s="31" t="s">
        <v>44</v>
      </c>
      <c r="I125" s="72">
        <v>2</v>
      </c>
      <c r="J125" s="73">
        <v>11500</v>
      </c>
      <c r="K125" s="89">
        <v>23000</v>
      </c>
      <c r="M125" s="74">
        <f t="shared" si="8"/>
        <v>0</v>
      </c>
      <c r="N125" s="74">
        <f t="shared" si="9"/>
        <v>0</v>
      </c>
      <c r="O125" s="74">
        <f t="shared" si="10"/>
        <v>0</v>
      </c>
    </row>
    <row r="126" spans="1:15" s="50" customFormat="1" x14ac:dyDescent="0.3">
      <c r="A126" s="54"/>
      <c r="B126" s="10" t="s">
        <v>45</v>
      </c>
      <c r="C126" s="68">
        <v>1</v>
      </c>
      <c r="D126" s="69">
        <v>73500</v>
      </c>
      <c r="E126" s="70">
        <f t="shared" si="12"/>
        <v>73500</v>
      </c>
      <c r="G126" s="71"/>
      <c r="H126" s="31" t="s">
        <v>45</v>
      </c>
      <c r="I126" s="72">
        <v>1</v>
      </c>
      <c r="J126" s="73">
        <v>73500</v>
      </c>
      <c r="K126" s="89">
        <v>73500</v>
      </c>
      <c r="M126" s="74">
        <f t="shared" si="8"/>
        <v>0</v>
      </c>
      <c r="N126" s="74">
        <f t="shared" si="9"/>
        <v>0</v>
      </c>
      <c r="O126" s="74">
        <f t="shared" si="10"/>
        <v>0</v>
      </c>
    </row>
    <row r="127" spans="1:15" s="50" customFormat="1" x14ac:dyDescent="0.3">
      <c r="A127" s="54"/>
      <c r="B127" s="10" t="s">
        <v>46</v>
      </c>
      <c r="C127" s="68">
        <v>1</v>
      </c>
      <c r="D127" s="69">
        <v>18700</v>
      </c>
      <c r="E127" s="70">
        <f t="shared" si="12"/>
        <v>18700</v>
      </c>
      <c r="G127" s="71"/>
      <c r="H127" s="31" t="s">
        <v>46</v>
      </c>
      <c r="I127" s="72">
        <v>1</v>
      </c>
      <c r="J127" s="73">
        <v>18700</v>
      </c>
      <c r="K127" s="89">
        <v>18700</v>
      </c>
      <c r="M127" s="74">
        <f t="shared" si="8"/>
        <v>0</v>
      </c>
      <c r="N127" s="74">
        <f t="shared" si="9"/>
        <v>0</v>
      </c>
      <c r="O127" s="74">
        <f t="shared" si="10"/>
        <v>0</v>
      </c>
    </row>
    <row r="128" spans="1:15" s="50" customFormat="1" x14ac:dyDescent="0.3">
      <c r="A128" s="54"/>
      <c r="B128" s="10" t="s">
        <v>35</v>
      </c>
      <c r="C128" s="68">
        <v>1</v>
      </c>
      <c r="D128" s="69">
        <v>35550</v>
      </c>
      <c r="E128" s="70">
        <f t="shared" si="12"/>
        <v>35550</v>
      </c>
      <c r="G128" s="71"/>
      <c r="H128" s="31" t="s">
        <v>35</v>
      </c>
      <c r="I128" s="72">
        <v>1</v>
      </c>
      <c r="J128" s="73">
        <v>35550</v>
      </c>
      <c r="K128" s="89">
        <v>35550</v>
      </c>
      <c r="M128" s="74">
        <f t="shared" si="8"/>
        <v>0</v>
      </c>
      <c r="N128" s="74">
        <f t="shared" si="9"/>
        <v>0</v>
      </c>
      <c r="O128" s="74">
        <f t="shared" si="10"/>
        <v>0</v>
      </c>
    </row>
    <row r="129" spans="1:15" s="50" customFormat="1" x14ac:dyDescent="0.3">
      <c r="A129" s="54"/>
      <c r="B129" s="10" t="s">
        <v>47</v>
      </c>
      <c r="C129" s="68">
        <v>2</v>
      </c>
      <c r="D129" s="69">
        <v>2900</v>
      </c>
      <c r="E129" s="70">
        <f t="shared" si="12"/>
        <v>5800</v>
      </c>
      <c r="G129" s="71"/>
      <c r="H129" s="31" t="s">
        <v>47</v>
      </c>
      <c r="I129" s="72">
        <v>2</v>
      </c>
      <c r="J129" s="73">
        <v>2900</v>
      </c>
      <c r="K129" s="89">
        <v>5800</v>
      </c>
      <c r="M129" s="74">
        <f t="shared" si="8"/>
        <v>0</v>
      </c>
      <c r="N129" s="74">
        <f t="shared" si="9"/>
        <v>0</v>
      </c>
      <c r="O129" s="74">
        <f t="shared" si="10"/>
        <v>0</v>
      </c>
    </row>
    <row r="130" spans="1:15" s="50" customFormat="1" x14ac:dyDescent="0.3">
      <c r="A130" s="54"/>
      <c r="B130" s="10" t="s">
        <v>37</v>
      </c>
      <c r="C130" s="68">
        <v>1</v>
      </c>
      <c r="D130" s="69">
        <v>61500</v>
      </c>
      <c r="E130" s="70">
        <f t="shared" si="12"/>
        <v>61500</v>
      </c>
      <c r="G130" s="71"/>
      <c r="H130" s="31" t="s">
        <v>37</v>
      </c>
      <c r="I130" s="72">
        <v>1</v>
      </c>
      <c r="J130" s="73">
        <v>61500</v>
      </c>
      <c r="K130" s="89">
        <v>61500</v>
      </c>
      <c r="M130" s="74">
        <f t="shared" si="8"/>
        <v>0</v>
      </c>
      <c r="N130" s="74">
        <f t="shared" si="9"/>
        <v>0</v>
      </c>
      <c r="O130" s="74">
        <f t="shared" si="10"/>
        <v>0</v>
      </c>
    </row>
    <row r="131" spans="1:15" s="50" customFormat="1" x14ac:dyDescent="0.3">
      <c r="A131" s="54"/>
      <c r="B131" s="10" t="s">
        <v>48</v>
      </c>
      <c r="C131" s="68">
        <v>1</v>
      </c>
      <c r="D131" s="69">
        <v>23400</v>
      </c>
      <c r="E131" s="70">
        <f t="shared" si="12"/>
        <v>23400</v>
      </c>
      <c r="G131" s="71"/>
      <c r="H131" s="31" t="s">
        <v>48</v>
      </c>
      <c r="I131" s="72">
        <v>1</v>
      </c>
      <c r="J131" s="73">
        <v>23400</v>
      </c>
      <c r="K131" s="89">
        <v>23400</v>
      </c>
      <c r="M131" s="74">
        <f t="shared" si="8"/>
        <v>0</v>
      </c>
      <c r="N131" s="74">
        <f t="shared" si="9"/>
        <v>0</v>
      </c>
      <c r="O131" s="74">
        <f t="shared" si="10"/>
        <v>0</v>
      </c>
    </row>
    <row r="132" spans="1:15" s="50" customFormat="1" x14ac:dyDescent="0.3">
      <c r="A132" s="54"/>
      <c r="B132" s="10" t="s">
        <v>38</v>
      </c>
      <c r="C132" s="68">
        <v>2</v>
      </c>
      <c r="D132" s="69">
        <v>38700</v>
      </c>
      <c r="E132" s="70">
        <f t="shared" si="12"/>
        <v>77400</v>
      </c>
      <c r="G132" s="71"/>
      <c r="H132" s="31" t="s">
        <v>38</v>
      </c>
      <c r="I132" s="72">
        <v>2</v>
      </c>
      <c r="J132" s="73">
        <v>38700</v>
      </c>
      <c r="K132" s="89">
        <v>77400</v>
      </c>
      <c r="M132" s="74">
        <f t="shared" si="8"/>
        <v>0</v>
      </c>
      <c r="N132" s="74">
        <f t="shared" si="9"/>
        <v>0</v>
      </c>
      <c r="O132" s="74">
        <f t="shared" si="10"/>
        <v>0</v>
      </c>
    </row>
    <row r="133" spans="1:15" s="50" customFormat="1" x14ac:dyDescent="0.3">
      <c r="A133" s="54"/>
      <c r="B133" s="83" t="s">
        <v>199</v>
      </c>
      <c r="C133" s="68"/>
      <c r="D133" s="69"/>
      <c r="E133" s="84">
        <f>SUM(E121:E132)</f>
        <v>585950</v>
      </c>
      <c r="G133" s="71"/>
      <c r="H133" s="85" t="s">
        <v>199</v>
      </c>
      <c r="I133" s="88"/>
      <c r="J133" s="78"/>
      <c r="K133" s="107">
        <v>585950</v>
      </c>
      <c r="M133" s="74">
        <f t="shared" si="8"/>
        <v>0</v>
      </c>
      <c r="N133" s="74">
        <f t="shared" si="9"/>
        <v>0</v>
      </c>
      <c r="O133" s="74">
        <f t="shared" si="10"/>
        <v>0</v>
      </c>
    </row>
    <row r="134" spans="1:15" s="50" customFormat="1" x14ac:dyDescent="0.3">
      <c r="A134" s="54"/>
      <c r="B134" s="158" t="s">
        <v>145</v>
      </c>
      <c r="C134" s="159"/>
      <c r="D134" s="159"/>
      <c r="E134" s="160"/>
      <c r="G134" s="71"/>
      <c r="H134" s="190" t="s">
        <v>145</v>
      </c>
      <c r="I134" s="191"/>
      <c r="J134" s="191"/>
      <c r="K134" s="191"/>
      <c r="M134" s="74">
        <f t="shared" si="8"/>
        <v>0</v>
      </c>
      <c r="N134" s="74">
        <f t="shared" si="9"/>
        <v>0</v>
      </c>
      <c r="O134" s="74">
        <f t="shared" si="10"/>
        <v>0</v>
      </c>
    </row>
    <row r="135" spans="1:15" s="50" customFormat="1" x14ac:dyDescent="0.3">
      <c r="A135" s="54"/>
      <c r="B135" s="10" t="s">
        <v>43</v>
      </c>
      <c r="C135" s="68">
        <v>2</v>
      </c>
      <c r="D135" s="69">
        <v>1520</v>
      </c>
      <c r="E135" s="70">
        <f>C135*D135</f>
        <v>3040</v>
      </c>
      <c r="G135" s="71"/>
      <c r="H135" s="37" t="s">
        <v>43</v>
      </c>
      <c r="I135" s="72">
        <v>2</v>
      </c>
      <c r="J135" s="73">
        <v>1520</v>
      </c>
      <c r="K135" s="89">
        <v>3040</v>
      </c>
      <c r="M135" s="74">
        <f t="shared" si="8"/>
        <v>0</v>
      </c>
      <c r="N135" s="74">
        <f t="shared" si="9"/>
        <v>0</v>
      </c>
      <c r="O135" s="74">
        <f t="shared" si="10"/>
        <v>0</v>
      </c>
    </row>
    <row r="136" spans="1:15" s="50" customFormat="1" x14ac:dyDescent="0.3">
      <c r="A136" s="54"/>
      <c r="B136" s="83" t="s">
        <v>197</v>
      </c>
      <c r="C136" s="68"/>
      <c r="D136" s="69"/>
      <c r="E136" s="84">
        <f>SUM(E135)</f>
        <v>3040</v>
      </c>
      <c r="G136" s="71"/>
      <c r="H136" s="85" t="s">
        <v>197</v>
      </c>
      <c r="I136" s="88"/>
      <c r="J136" s="78"/>
      <c r="K136" s="107">
        <v>3040</v>
      </c>
      <c r="M136" s="74">
        <f t="shared" si="8"/>
        <v>0</v>
      </c>
      <c r="N136" s="74">
        <f t="shared" si="9"/>
        <v>0</v>
      </c>
      <c r="O136" s="74">
        <f t="shared" si="10"/>
        <v>0</v>
      </c>
    </row>
    <row r="137" spans="1:15" s="50" customFormat="1" ht="16.2" thickBot="1" x14ac:dyDescent="0.35">
      <c r="A137" s="61"/>
      <c r="B137" s="98" t="s">
        <v>207</v>
      </c>
      <c r="C137" s="111"/>
      <c r="D137" s="112"/>
      <c r="E137" s="64">
        <f>E133+E136</f>
        <v>588990</v>
      </c>
      <c r="G137" s="75"/>
      <c r="H137" s="76" t="s">
        <v>207</v>
      </c>
      <c r="I137" s="113"/>
      <c r="J137" s="114"/>
      <c r="K137" s="103">
        <v>588990</v>
      </c>
      <c r="M137" s="74">
        <f t="shared" si="8"/>
        <v>0</v>
      </c>
      <c r="N137" s="74">
        <f t="shared" si="9"/>
        <v>0</v>
      </c>
      <c r="O137" s="74">
        <f t="shared" si="10"/>
        <v>0</v>
      </c>
    </row>
    <row r="138" spans="1:15" s="50" customFormat="1" x14ac:dyDescent="0.3">
      <c r="A138" s="53" t="s">
        <v>183</v>
      </c>
      <c r="B138" s="169" t="s">
        <v>142</v>
      </c>
      <c r="C138" s="170"/>
      <c r="D138" s="170"/>
      <c r="E138" s="171"/>
      <c r="G138" s="66" t="s">
        <v>183</v>
      </c>
      <c r="H138" s="181" t="s">
        <v>142</v>
      </c>
      <c r="I138" s="182"/>
      <c r="J138" s="182"/>
      <c r="K138" s="182"/>
      <c r="M138" s="74">
        <f t="shared" si="8"/>
        <v>0</v>
      </c>
      <c r="N138" s="74">
        <f t="shared" si="9"/>
        <v>0</v>
      </c>
      <c r="O138" s="74">
        <f t="shared" si="10"/>
        <v>0</v>
      </c>
    </row>
    <row r="139" spans="1:15" s="50" customFormat="1" x14ac:dyDescent="0.3">
      <c r="A139" s="54"/>
      <c r="B139" s="158" t="s">
        <v>145</v>
      </c>
      <c r="C139" s="159"/>
      <c r="D139" s="159"/>
      <c r="E139" s="160"/>
      <c r="G139" s="67"/>
      <c r="H139" s="183" t="s">
        <v>145</v>
      </c>
      <c r="I139" s="183"/>
      <c r="J139" s="183"/>
      <c r="K139" s="183"/>
      <c r="M139" s="74">
        <f t="shared" si="8"/>
        <v>0</v>
      </c>
      <c r="N139" s="74">
        <f t="shared" si="9"/>
        <v>0</v>
      </c>
      <c r="O139" s="74">
        <f t="shared" si="10"/>
        <v>0</v>
      </c>
    </row>
    <row r="140" spans="1:15" s="50" customFormat="1" x14ac:dyDescent="0.3">
      <c r="A140" s="54"/>
      <c r="B140" s="10" t="s">
        <v>53</v>
      </c>
      <c r="C140" s="68">
        <v>2</v>
      </c>
      <c r="D140" s="69">
        <v>2400</v>
      </c>
      <c r="E140" s="70">
        <f>C140*D140</f>
        <v>4800</v>
      </c>
      <c r="G140" s="71"/>
      <c r="H140" s="37" t="s">
        <v>53</v>
      </c>
      <c r="I140" s="72">
        <v>2</v>
      </c>
      <c r="J140" s="73">
        <v>2400</v>
      </c>
      <c r="K140" s="89">
        <v>4800</v>
      </c>
      <c r="M140" s="74">
        <f t="shared" si="8"/>
        <v>0</v>
      </c>
      <c r="N140" s="74">
        <f t="shared" si="9"/>
        <v>0</v>
      </c>
      <c r="O140" s="74">
        <f t="shared" si="10"/>
        <v>0</v>
      </c>
    </row>
    <row r="141" spans="1:15" s="50" customFormat="1" x14ac:dyDescent="0.3">
      <c r="A141" s="54"/>
      <c r="B141" s="10" t="s">
        <v>39</v>
      </c>
      <c r="C141" s="68">
        <v>4</v>
      </c>
      <c r="D141" s="69">
        <v>520</v>
      </c>
      <c r="E141" s="70">
        <f>C141*D141</f>
        <v>2080</v>
      </c>
      <c r="G141" s="71"/>
      <c r="H141" s="37" t="s">
        <v>39</v>
      </c>
      <c r="I141" s="72">
        <v>4</v>
      </c>
      <c r="J141" s="73">
        <v>520</v>
      </c>
      <c r="K141" s="89">
        <v>2080</v>
      </c>
      <c r="M141" s="74">
        <f t="shared" si="8"/>
        <v>0</v>
      </c>
      <c r="N141" s="74">
        <f t="shared" si="9"/>
        <v>0</v>
      </c>
      <c r="O141" s="74">
        <f t="shared" si="10"/>
        <v>0</v>
      </c>
    </row>
    <row r="142" spans="1:15" s="50" customFormat="1" x14ac:dyDescent="0.3">
      <c r="A142" s="54"/>
      <c r="B142" s="10" t="s">
        <v>56</v>
      </c>
      <c r="C142" s="68">
        <v>4</v>
      </c>
      <c r="D142" s="69">
        <v>545</v>
      </c>
      <c r="E142" s="70">
        <f>C142*D142</f>
        <v>2180</v>
      </c>
      <c r="G142" s="71"/>
      <c r="H142" s="37" t="s">
        <v>56</v>
      </c>
      <c r="I142" s="72">
        <v>4</v>
      </c>
      <c r="J142" s="73">
        <v>545</v>
      </c>
      <c r="K142" s="89">
        <v>2180</v>
      </c>
      <c r="M142" s="74">
        <f t="shared" si="8"/>
        <v>0</v>
      </c>
      <c r="N142" s="74">
        <f t="shared" si="9"/>
        <v>0</v>
      </c>
      <c r="O142" s="74">
        <f t="shared" si="10"/>
        <v>0</v>
      </c>
    </row>
    <row r="143" spans="1:15" s="50" customFormat="1" x14ac:dyDescent="0.3">
      <c r="A143" s="54"/>
      <c r="B143" s="10" t="s">
        <v>60</v>
      </c>
      <c r="C143" s="68">
        <v>7</v>
      </c>
      <c r="D143" s="69">
        <v>350</v>
      </c>
      <c r="E143" s="70">
        <f>C143*D143</f>
        <v>2450</v>
      </c>
      <c r="G143" s="71"/>
      <c r="H143" s="37" t="s">
        <v>60</v>
      </c>
      <c r="I143" s="72">
        <v>7</v>
      </c>
      <c r="J143" s="73">
        <v>350</v>
      </c>
      <c r="K143" s="89">
        <v>2450</v>
      </c>
      <c r="M143" s="74">
        <f t="shared" si="8"/>
        <v>0</v>
      </c>
      <c r="N143" s="74">
        <f t="shared" si="9"/>
        <v>0</v>
      </c>
      <c r="O143" s="74">
        <f t="shared" si="10"/>
        <v>0</v>
      </c>
    </row>
    <row r="144" spans="1:15" s="50" customFormat="1" x14ac:dyDescent="0.3">
      <c r="A144" s="54"/>
      <c r="B144" s="83" t="s">
        <v>197</v>
      </c>
      <c r="C144" s="68"/>
      <c r="D144" s="69"/>
      <c r="E144" s="84">
        <f>SUM(E140:E143)</f>
        <v>11510</v>
      </c>
      <c r="G144" s="71"/>
      <c r="H144" s="85" t="s">
        <v>197</v>
      </c>
      <c r="I144" s="88"/>
      <c r="J144" s="78"/>
      <c r="K144" s="107">
        <v>11510</v>
      </c>
      <c r="M144" s="74">
        <f t="shared" si="8"/>
        <v>0</v>
      </c>
      <c r="N144" s="74">
        <f t="shared" si="9"/>
        <v>0</v>
      </c>
      <c r="O144" s="74">
        <f t="shared" si="10"/>
        <v>0</v>
      </c>
    </row>
    <row r="145" spans="1:15" s="50" customFormat="1" x14ac:dyDescent="0.3">
      <c r="A145" s="86"/>
      <c r="B145" s="161" t="s">
        <v>127</v>
      </c>
      <c r="C145" s="162"/>
      <c r="D145" s="162"/>
      <c r="E145" s="163"/>
      <c r="G145" s="67"/>
      <c r="H145" s="192" t="s">
        <v>127</v>
      </c>
      <c r="I145" s="193"/>
      <c r="J145" s="193"/>
      <c r="K145" s="193"/>
      <c r="M145" s="74">
        <f t="shared" si="8"/>
        <v>0</v>
      </c>
      <c r="N145" s="74">
        <f t="shared" si="9"/>
        <v>0</v>
      </c>
      <c r="O145" s="74">
        <f t="shared" si="10"/>
        <v>0</v>
      </c>
    </row>
    <row r="146" spans="1:15" s="50" customFormat="1" x14ac:dyDescent="0.3">
      <c r="A146" s="54"/>
      <c r="B146" s="10" t="s">
        <v>63</v>
      </c>
      <c r="C146" s="68">
        <v>10</v>
      </c>
      <c r="D146" s="69">
        <f>49000-29100</f>
        <v>19900</v>
      </c>
      <c r="E146" s="70">
        <f t="shared" ref="E146:E164" si="13">C146*D146</f>
        <v>199000</v>
      </c>
      <c r="G146" s="90"/>
      <c r="H146" s="115" t="s">
        <v>63</v>
      </c>
      <c r="I146" s="116">
        <v>10</v>
      </c>
      <c r="J146" s="117">
        <v>19900</v>
      </c>
      <c r="K146" s="93">
        <v>199000</v>
      </c>
      <c r="M146" s="74">
        <f t="shared" si="8"/>
        <v>0</v>
      </c>
      <c r="N146" s="74">
        <f t="shared" si="9"/>
        <v>0</v>
      </c>
      <c r="O146" s="74">
        <f t="shared" si="10"/>
        <v>0</v>
      </c>
    </row>
    <row r="147" spans="1:15" s="50" customFormat="1" x14ac:dyDescent="0.3">
      <c r="A147" s="54"/>
      <c r="B147" s="10" t="s">
        <v>24</v>
      </c>
      <c r="C147" s="68">
        <v>1</v>
      </c>
      <c r="D147" s="69">
        <v>165000</v>
      </c>
      <c r="E147" s="70">
        <f t="shared" si="13"/>
        <v>165000</v>
      </c>
      <c r="G147" s="71"/>
      <c r="H147" s="32" t="s">
        <v>24</v>
      </c>
      <c r="I147" s="88">
        <v>1</v>
      </c>
      <c r="J147" s="78">
        <v>165000</v>
      </c>
      <c r="K147" s="118">
        <v>165000</v>
      </c>
      <c r="M147" s="74">
        <f t="shared" si="8"/>
        <v>0</v>
      </c>
      <c r="N147" s="74">
        <f t="shared" si="9"/>
        <v>0</v>
      </c>
      <c r="O147" s="74">
        <f t="shared" si="10"/>
        <v>0</v>
      </c>
    </row>
    <row r="148" spans="1:15" s="50" customFormat="1" x14ac:dyDescent="0.3">
      <c r="A148" s="54"/>
      <c r="B148" s="10" t="s">
        <v>49</v>
      </c>
      <c r="C148" s="68">
        <v>2</v>
      </c>
      <c r="D148" s="69">
        <v>87000</v>
      </c>
      <c r="E148" s="70">
        <f t="shared" si="13"/>
        <v>174000</v>
      </c>
      <c r="G148" s="71"/>
      <c r="H148" s="31" t="s">
        <v>49</v>
      </c>
      <c r="I148" s="88">
        <v>2</v>
      </c>
      <c r="J148" s="78">
        <v>87000</v>
      </c>
      <c r="K148" s="118">
        <v>174000</v>
      </c>
      <c r="M148" s="74">
        <f t="shared" si="8"/>
        <v>0</v>
      </c>
      <c r="N148" s="74">
        <f t="shared" si="9"/>
        <v>0</v>
      </c>
      <c r="O148" s="74">
        <f t="shared" si="10"/>
        <v>0</v>
      </c>
    </row>
    <row r="149" spans="1:15" s="50" customFormat="1" x14ac:dyDescent="0.3">
      <c r="A149" s="54"/>
      <c r="B149" s="10" t="s">
        <v>12</v>
      </c>
      <c r="C149" s="68">
        <v>6</v>
      </c>
      <c r="D149" s="69">
        <v>19300</v>
      </c>
      <c r="E149" s="70">
        <f t="shared" si="13"/>
        <v>115800</v>
      </c>
      <c r="G149" s="71"/>
      <c r="H149" s="31" t="s">
        <v>12</v>
      </c>
      <c r="I149" s="88">
        <v>6</v>
      </c>
      <c r="J149" s="78">
        <v>19300</v>
      </c>
      <c r="K149" s="118">
        <v>115800</v>
      </c>
      <c r="M149" s="74">
        <f t="shared" si="8"/>
        <v>0</v>
      </c>
      <c r="N149" s="74">
        <f t="shared" si="9"/>
        <v>0</v>
      </c>
      <c r="O149" s="74">
        <f t="shared" si="10"/>
        <v>0</v>
      </c>
    </row>
    <row r="150" spans="1:15" s="50" customFormat="1" x14ac:dyDescent="0.3">
      <c r="A150" s="54"/>
      <c r="B150" s="10" t="s">
        <v>50</v>
      </c>
      <c r="C150" s="68">
        <v>4</v>
      </c>
      <c r="D150" s="69">
        <v>14500</v>
      </c>
      <c r="E150" s="70">
        <f t="shared" si="13"/>
        <v>58000</v>
      </c>
      <c r="G150" s="71"/>
      <c r="H150" s="31" t="s">
        <v>50</v>
      </c>
      <c r="I150" s="88">
        <v>4</v>
      </c>
      <c r="J150" s="78">
        <v>14500</v>
      </c>
      <c r="K150" s="118">
        <v>58000</v>
      </c>
      <c r="M150" s="74">
        <f t="shared" si="8"/>
        <v>0</v>
      </c>
      <c r="N150" s="74">
        <f t="shared" si="9"/>
        <v>0</v>
      </c>
      <c r="O150" s="74">
        <f t="shared" si="10"/>
        <v>0</v>
      </c>
    </row>
    <row r="151" spans="1:15" s="50" customFormat="1" x14ac:dyDescent="0.3">
      <c r="A151" s="54"/>
      <c r="B151" s="10" t="s">
        <v>51</v>
      </c>
      <c r="C151" s="68">
        <v>2</v>
      </c>
      <c r="D151" s="69">
        <f>125000+140000</f>
        <v>265000</v>
      </c>
      <c r="E151" s="70">
        <f t="shared" si="13"/>
        <v>530000</v>
      </c>
      <c r="G151" s="90"/>
      <c r="H151" s="38" t="s">
        <v>51</v>
      </c>
      <c r="I151" s="91">
        <v>2</v>
      </c>
      <c r="J151" s="92">
        <v>265000</v>
      </c>
      <c r="K151" s="119">
        <v>530000</v>
      </c>
      <c r="M151" s="74">
        <f t="shared" si="8"/>
        <v>0</v>
      </c>
      <c r="N151" s="74">
        <f t="shared" si="9"/>
        <v>0</v>
      </c>
      <c r="O151" s="74">
        <f t="shared" si="10"/>
        <v>0</v>
      </c>
    </row>
    <row r="152" spans="1:15" s="50" customFormat="1" x14ac:dyDescent="0.3">
      <c r="A152" s="54"/>
      <c r="B152" s="10" t="s">
        <v>34</v>
      </c>
      <c r="C152" s="68">
        <v>1</v>
      </c>
      <c r="D152" s="69">
        <f>300000+60001</f>
        <v>360001</v>
      </c>
      <c r="E152" s="70">
        <f t="shared" si="13"/>
        <v>360001</v>
      </c>
      <c r="G152" s="120"/>
      <c r="H152" s="33" t="s">
        <v>34</v>
      </c>
      <c r="I152" s="121">
        <v>1</v>
      </c>
      <c r="J152" s="122">
        <v>360001</v>
      </c>
      <c r="K152" s="123">
        <v>360001</v>
      </c>
      <c r="M152" s="74">
        <f t="shared" si="8"/>
        <v>0</v>
      </c>
      <c r="N152" s="74">
        <f t="shared" si="9"/>
        <v>0</v>
      </c>
      <c r="O152" s="74">
        <f t="shared" si="10"/>
        <v>0</v>
      </c>
    </row>
    <row r="153" spans="1:15" s="50" customFormat="1" x14ac:dyDescent="0.3">
      <c r="A153" s="54"/>
      <c r="B153" s="10" t="s">
        <v>52</v>
      </c>
      <c r="C153" s="68">
        <v>1</v>
      </c>
      <c r="D153" s="69">
        <v>98000</v>
      </c>
      <c r="E153" s="70">
        <f t="shared" si="13"/>
        <v>98000</v>
      </c>
      <c r="G153" s="71"/>
      <c r="H153" s="31" t="s">
        <v>52</v>
      </c>
      <c r="I153" s="88">
        <v>1</v>
      </c>
      <c r="J153" s="78">
        <v>98000</v>
      </c>
      <c r="K153" s="118">
        <v>98000</v>
      </c>
      <c r="M153" s="74">
        <f t="shared" si="8"/>
        <v>0</v>
      </c>
      <c r="N153" s="74">
        <f t="shared" si="9"/>
        <v>0</v>
      </c>
      <c r="O153" s="74">
        <f t="shared" si="10"/>
        <v>0</v>
      </c>
    </row>
    <row r="154" spans="1:15" s="50" customFormat="1" x14ac:dyDescent="0.3">
      <c r="A154" s="54"/>
      <c r="B154" s="10" t="s">
        <v>11</v>
      </c>
      <c r="C154" s="68">
        <v>1</v>
      </c>
      <c r="D154" s="69">
        <v>9900</v>
      </c>
      <c r="E154" s="70">
        <f t="shared" si="13"/>
        <v>9900</v>
      </c>
      <c r="G154" s="71"/>
      <c r="H154" s="31" t="s">
        <v>11</v>
      </c>
      <c r="I154" s="88">
        <v>1</v>
      </c>
      <c r="J154" s="78">
        <v>9900</v>
      </c>
      <c r="K154" s="118">
        <v>9900</v>
      </c>
      <c r="M154" s="74">
        <f t="shared" si="8"/>
        <v>0</v>
      </c>
      <c r="N154" s="74">
        <f t="shared" si="9"/>
        <v>0</v>
      </c>
      <c r="O154" s="74">
        <f t="shared" si="10"/>
        <v>0</v>
      </c>
    </row>
    <row r="155" spans="1:15" s="50" customFormat="1" x14ac:dyDescent="0.3">
      <c r="A155" s="54"/>
      <c r="B155" s="10" t="s">
        <v>7</v>
      </c>
      <c r="C155" s="68">
        <v>3</v>
      </c>
      <c r="D155" s="69">
        <v>9500</v>
      </c>
      <c r="E155" s="70">
        <f t="shared" si="13"/>
        <v>28500</v>
      </c>
      <c r="G155" s="71"/>
      <c r="H155" s="31" t="s">
        <v>7</v>
      </c>
      <c r="I155" s="88">
        <v>3</v>
      </c>
      <c r="J155" s="78">
        <v>9500</v>
      </c>
      <c r="K155" s="118">
        <v>28500</v>
      </c>
      <c r="M155" s="74">
        <f t="shared" si="8"/>
        <v>0</v>
      </c>
      <c r="N155" s="74">
        <f t="shared" si="9"/>
        <v>0</v>
      </c>
      <c r="O155" s="74">
        <f t="shared" si="10"/>
        <v>0</v>
      </c>
    </row>
    <row r="156" spans="1:15" s="50" customFormat="1" x14ac:dyDescent="0.3">
      <c r="A156" s="54"/>
      <c r="B156" s="10" t="s">
        <v>54</v>
      </c>
      <c r="C156" s="68">
        <v>3</v>
      </c>
      <c r="D156" s="69">
        <v>15000</v>
      </c>
      <c r="E156" s="70">
        <f t="shared" si="13"/>
        <v>45000</v>
      </c>
      <c r="G156" s="71"/>
      <c r="H156" s="31" t="s">
        <v>54</v>
      </c>
      <c r="I156" s="88">
        <v>3</v>
      </c>
      <c r="J156" s="78">
        <v>15000</v>
      </c>
      <c r="K156" s="118">
        <v>45000</v>
      </c>
      <c r="M156" s="74">
        <f t="shared" si="8"/>
        <v>0</v>
      </c>
      <c r="N156" s="74">
        <f t="shared" si="9"/>
        <v>0</v>
      </c>
      <c r="O156" s="74">
        <f t="shared" si="10"/>
        <v>0</v>
      </c>
    </row>
    <row r="157" spans="1:15" s="50" customFormat="1" x14ac:dyDescent="0.3">
      <c r="A157" s="54"/>
      <c r="B157" s="10" t="s">
        <v>33</v>
      </c>
      <c r="C157" s="68">
        <v>3</v>
      </c>
      <c r="D157" s="69">
        <v>8071</v>
      </c>
      <c r="E157" s="70">
        <f t="shared" si="13"/>
        <v>24213</v>
      </c>
      <c r="G157" s="71"/>
      <c r="H157" s="31" t="s">
        <v>33</v>
      </c>
      <c r="I157" s="88">
        <v>3</v>
      </c>
      <c r="J157" s="78">
        <v>8071</v>
      </c>
      <c r="K157" s="118">
        <v>24213</v>
      </c>
      <c r="M157" s="74">
        <f t="shared" si="8"/>
        <v>0</v>
      </c>
      <c r="N157" s="74">
        <f t="shared" si="9"/>
        <v>0</v>
      </c>
      <c r="O157" s="74">
        <f t="shared" si="10"/>
        <v>0</v>
      </c>
    </row>
    <row r="158" spans="1:15" s="50" customFormat="1" x14ac:dyDescent="0.3">
      <c r="A158" s="54"/>
      <c r="B158" s="10" t="s">
        <v>55</v>
      </c>
      <c r="C158" s="68">
        <v>3</v>
      </c>
      <c r="D158" s="69">
        <v>19000</v>
      </c>
      <c r="E158" s="70">
        <f t="shared" si="13"/>
        <v>57000</v>
      </c>
      <c r="G158" s="71"/>
      <c r="H158" s="31" t="s">
        <v>55</v>
      </c>
      <c r="I158" s="88">
        <v>3</v>
      </c>
      <c r="J158" s="78">
        <v>19000</v>
      </c>
      <c r="K158" s="118">
        <v>57000</v>
      </c>
      <c r="M158" s="74">
        <f t="shared" ref="M158:M221" si="14">I158-C158</f>
        <v>0</v>
      </c>
      <c r="N158" s="74">
        <f t="shared" ref="N158:N221" si="15">J158-D158</f>
        <v>0</v>
      </c>
      <c r="O158" s="74">
        <f t="shared" ref="O158:O221" si="16">K158-E158</f>
        <v>0</v>
      </c>
    </row>
    <row r="159" spans="1:15" s="50" customFormat="1" x14ac:dyDescent="0.3">
      <c r="A159" s="54"/>
      <c r="B159" s="10" t="s">
        <v>57</v>
      </c>
      <c r="C159" s="68">
        <v>3</v>
      </c>
      <c r="D159" s="69">
        <v>12000</v>
      </c>
      <c r="E159" s="70">
        <f t="shared" si="13"/>
        <v>36000</v>
      </c>
      <c r="G159" s="71"/>
      <c r="H159" s="31" t="s">
        <v>57</v>
      </c>
      <c r="I159" s="88">
        <v>3</v>
      </c>
      <c r="J159" s="78">
        <v>12000</v>
      </c>
      <c r="K159" s="118">
        <v>36000</v>
      </c>
      <c r="M159" s="74">
        <f t="shared" si="14"/>
        <v>0</v>
      </c>
      <c r="N159" s="74">
        <f t="shared" si="15"/>
        <v>0</v>
      </c>
      <c r="O159" s="74">
        <f t="shared" si="16"/>
        <v>0</v>
      </c>
    </row>
    <row r="160" spans="1:15" s="50" customFormat="1" x14ac:dyDescent="0.3">
      <c r="A160" s="54"/>
      <c r="B160" s="10" t="s">
        <v>58</v>
      </c>
      <c r="C160" s="68">
        <v>2</v>
      </c>
      <c r="D160" s="69">
        <v>5000</v>
      </c>
      <c r="E160" s="70">
        <f t="shared" si="13"/>
        <v>10000</v>
      </c>
      <c r="G160" s="71"/>
      <c r="H160" s="31" t="s">
        <v>58</v>
      </c>
      <c r="I160" s="88">
        <v>2</v>
      </c>
      <c r="J160" s="78">
        <v>5000</v>
      </c>
      <c r="K160" s="118">
        <v>10000</v>
      </c>
      <c r="M160" s="74">
        <f t="shared" si="14"/>
        <v>0</v>
      </c>
      <c r="N160" s="74">
        <f t="shared" si="15"/>
        <v>0</v>
      </c>
      <c r="O160" s="74">
        <f t="shared" si="16"/>
        <v>0</v>
      </c>
    </row>
    <row r="161" spans="1:15" s="50" customFormat="1" x14ac:dyDescent="0.3">
      <c r="A161" s="54"/>
      <c r="B161" s="10" t="s">
        <v>59</v>
      </c>
      <c r="C161" s="68">
        <v>2</v>
      </c>
      <c r="D161" s="69">
        <v>10000</v>
      </c>
      <c r="E161" s="70">
        <f t="shared" si="13"/>
        <v>20000</v>
      </c>
      <c r="G161" s="71"/>
      <c r="H161" s="31" t="s">
        <v>59</v>
      </c>
      <c r="I161" s="88">
        <v>2</v>
      </c>
      <c r="J161" s="78">
        <v>10000</v>
      </c>
      <c r="K161" s="118">
        <v>20000</v>
      </c>
      <c r="M161" s="74">
        <f t="shared" si="14"/>
        <v>0</v>
      </c>
      <c r="N161" s="74">
        <f t="shared" si="15"/>
        <v>0</v>
      </c>
      <c r="O161" s="74">
        <f t="shared" si="16"/>
        <v>0</v>
      </c>
    </row>
    <row r="162" spans="1:15" s="50" customFormat="1" x14ac:dyDescent="0.3">
      <c r="A162" s="54"/>
      <c r="B162" s="10" t="s">
        <v>9</v>
      </c>
      <c r="C162" s="68">
        <v>2</v>
      </c>
      <c r="D162" s="69">
        <v>20000</v>
      </c>
      <c r="E162" s="70">
        <f t="shared" si="13"/>
        <v>40000</v>
      </c>
      <c r="G162" s="71"/>
      <c r="H162" s="31" t="s">
        <v>9</v>
      </c>
      <c r="I162" s="88">
        <v>2</v>
      </c>
      <c r="J162" s="78">
        <v>20000</v>
      </c>
      <c r="K162" s="118">
        <v>40000</v>
      </c>
      <c r="M162" s="74">
        <f t="shared" si="14"/>
        <v>0</v>
      </c>
      <c r="N162" s="74">
        <f t="shared" si="15"/>
        <v>0</v>
      </c>
      <c r="O162" s="74">
        <f t="shared" si="16"/>
        <v>0</v>
      </c>
    </row>
    <row r="163" spans="1:15" s="50" customFormat="1" ht="31.2" x14ac:dyDescent="0.3">
      <c r="A163" s="54"/>
      <c r="B163" s="10" t="s">
        <v>61</v>
      </c>
      <c r="C163" s="68">
        <v>4</v>
      </c>
      <c r="D163" s="69">
        <v>8000</v>
      </c>
      <c r="E163" s="70">
        <f t="shared" si="13"/>
        <v>32000</v>
      </c>
      <c r="G163" s="71"/>
      <c r="H163" s="31" t="s">
        <v>61</v>
      </c>
      <c r="I163" s="88">
        <v>4</v>
      </c>
      <c r="J163" s="78">
        <v>8000</v>
      </c>
      <c r="K163" s="118">
        <v>32000</v>
      </c>
      <c r="M163" s="74">
        <f t="shared" si="14"/>
        <v>0</v>
      </c>
      <c r="N163" s="74">
        <f t="shared" si="15"/>
        <v>0</v>
      </c>
      <c r="O163" s="74">
        <f t="shared" si="16"/>
        <v>0</v>
      </c>
    </row>
    <row r="164" spans="1:15" s="50" customFormat="1" ht="31.2" x14ac:dyDescent="0.3">
      <c r="A164" s="54"/>
      <c r="B164" s="10" t="s">
        <v>62</v>
      </c>
      <c r="C164" s="68">
        <v>1</v>
      </c>
      <c r="D164" s="69">
        <v>142000</v>
      </c>
      <c r="E164" s="70">
        <f t="shared" si="13"/>
        <v>142000</v>
      </c>
      <c r="G164" s="71"/>
      <c r="H164" s="31" t="s">
        <v>62</v>
      </c>
      <c r="I164" s="88">
        <v>1</v>
      </c>
      <c r="J164" s="78">
        <v>142000</v>
      </c>
      <c r="K164" s="118">
        <v>142000</v>
      </c>
      <c r="M164" s="74">
        <f t="shared" si="14"/>
        <v>0</v>
      </c>
      <c r="N164" s="74">
        <f t="shared" si="15"/>
        <v>0</v>
      </c>
      <c r="O164" s="74">
        <f t="shared" si="16"/>
        <v>0</v>
      </c>
    </row>
    <row r="165" spans="1:15" s="50" customFormat="1" x14ac:dyDescent="0.3">
      <c r="A165" s="54"/>
      <c r="B165" s="83" t="s">
        <v>199</v>
      </c>
      <c r="C165" s="68"/>
      <c r="D165" s="69"/>
      <c r="E165" s="84">
        <f>SUM(E146:E164)</f>
        <v>2144414</v>
      </c>
      <c r="G165" s="71"/>
      <c r="H165" s="85" t="s">
        <v>199</v>
      </c>
      <c r="I165" s="88"/>
      <c r="J165" s="78"/>
      <c r="K165" s="107">
        <v>2144414</v>
      </c>
      <c r="M165" s="74">
        <f t="shared" si="14"/>
        <v>0</v>
      </c>
      <c r="N165" s="74">
        <f t="shared" si="15"/>
        <v>0</v>
      </c>
      <c r="O165" s="74">
        <f t="shared" si="16"/>
        <v>0</v>
      </c>
    </row>
    <row r="166" spans="1:15" s="50" customFormat="1" ht="16.2" thickBot="1" x14ac:dyDescent="0.35">
      <c r="A166" s="61"/>
      <c r="B166" s="98" t="s">
        <v>208</v>
      </c>
      <c r="C166" s="108"/>
      <c r="D166" s="63"/>
      <c r="E166" s="64">
        <f>E165+E144</f>
        <v>2155924</v>
      </c>
      <c r="G166" s="99"/>
      <c r="H166" s="100" t="s">
        <v>208</v>
      </c>
      <c r="I166" s="110"/>
      <c r="J166" s="102"/>
      <c r="K166" s="103">
        <v>2155924</v>
      </c>
      <c r="M166" s="74">
        <f t="shared" si="14"/>
        <v>0</v>
      </c>
      <c r="N166" s="74">
        <f t="shared" si="15"/>
        <v>0</v>
      </c>
      <c r="O166" s="74">
        <f t="shared" si="16"/>
        <v>0</v>
      </c>
    </row>
    <row r="167" spans="1:15" s="50" customFormat="1" ht="46.8" customHeight="1" x14ac:dyDescent="0.3">
      <c r="A167" s="53" t="s">
        <v>184</v>
      </c>
      <c r="B167" s="169" t="s">
        <v>209</v>
      </c>
      <c r="C167" s="170"/>
      <c r="D167" s="170"/>
      <c r="E167" s="171"/>
      <c r="G167" s="66" t="s">
        <v>184</v>
      </c>
      <c r="H167" s="181" t="s">
        <v>209</v>
      </c>
      <c r="I167" s="182"/>
      <c r="J167" s="182"/>
      <c r="K167" s="182"/>
      <c r="M167" s="74">
        <f t="shared" si="14"/>
        <v>0</v>
      </c>
      <c r="N167" s="74">
        <f t="shared" si="15"/>
        <v>0</v>
      </c>
      <c r="O167" s="74">
        <f t="shared" si="16"/>
        <v>0</v>
      </c>
    </row>
    <row r="168" spans="1:15" s="50" customFormat="1" x14ac:dyDescent="0.3">
      <c r="A168" s="54"/>
      <c r="B168" s="158" t="s">
        <v>145</v>
      </c>
      <c r="C168" s="159"/>
      <c r="D168" s="159"/>
      <c r="E168" s="160"/>
      <c r="G168" s="67"/>
      <c r="H168" s="192" t="s">
        <v>145</v>
      </c>
      <c r="I168" s="193"/>
      <c r="J168" s="193"/>
      <c r="K168" s="193"/>
      <c r="M168" s="74">
        <f t="shared" si="14"/>
        <v>0</v>
      </c>
      <c r="N168" s="74">
        <f t="shared" si="15"/>
        <v>0</v>
      </c>
      <c r="O168" s="74">
        <f t="shared" si="16"/>
        <v>0</v>
      </c>
    </row>
    <row r="169" spans="1:15" s="50" customFormat="1" x14ac:dyDescent="0.3">
      <c r="A169" s="54"/>
      <c r="B169" s="10" t="s">
        <v>87</v>
      </c>
      <c r="C169" s="82">
        <v>5</v>
      </c>
      <c r="D169" s="69">
        <v>1280</v>
      </c>
      <c r="E169" s="70">
        <f>C169*D169</f>
        <v>6400</v>
      </c>
      <c r="G169" s="71"/>
      <c r="H169" s="37" t="s">
        <v>87</v>
      </c>
      <c r="I169" s="124">
        <v>5</v>
      </c>
      <c r="J169" s="73">
        <v>1280</v>
      </c>
      <c r="K169" s="89">
        <v>6400</v>
      </c>
      <c r="M169" s="74">
        <f t="shared" si="14"/>
        <v>0</v>
      </c>
      <c r="N169" s="74">
        <f t="shared" si="15"/>
        <v>0</v>
      </c>
      <c r="O169" s="74">
        <f t="shared" si="16"/>
        <v>0</v>
      </c>
    </row>
    <row r="170" spans="1:15" s="50" customFormat="1" x14ac:dyDescent="0.3">
      <c r="A170" s="54"/>
      <c r="B170" s="10" t="s">
        <v>92</v>
      </c>
      <c r="C170" s="82">
        <v>18</v>
      </c>
      <c r="D170" s="69">
        <v>800</v>
      </c>
      <c r="E170" s="70">
        <f>C170*D170</f>
        <v>14400</v>
      </c>
      <c r="G170" s="71"/>
      <c r="H170" s="31" t="s">
        <v>92</v>
      </c>
      <c r="I170" s="124">
        <v>18</v>
      </c>
      <c r="J170" s="73">
        <v>800</v>
      </c>
      <c r="K170" s="89">
        <v>14400</v>
      </c>
      <c r="M170" s="74">
        <f t="shared" si="14"/>
        <v>0</v>
      </c>
      <c r="N170" s="74">
        <f t="shared" si="15"/>
        <v>0</v>
      </c>
      <c r="O170" s="74">
        <f t="shared" si="16"/>
        <v>0</v>
      </c>
    </row>
    <row r="171" spans="1:15" s="50" customFormat="1" x14ac:dyDescent="0.3">
      <c r="A171" s="54"/>
      <c r="B171" s="10" t="s">
        <v>60</v>
      </c>
      <c r="C171" s="82">
        <v>27</v>
      </c>
      <c r="D171" s="69">
        <v>423</v>
      </c>
      <c r="E171" s="70">
        <f>C171*D171</f>
        <v>11421</v>
      </c>
      <c r="G171" s="71"/>
      <c r="H171" s="31" t="s">
        <v>60</v>
      </c>
      <c r="I171" s="124">
        <v>27</v>
      </c>
      <c r="J171" s="73">
        <v>423</v>
      </c>
      <c r="K171" s="89">
        <v>11421</v>
      </c>
      <c r="M171" s="74">
        <f t="shared" si="14"/>
        <v>0</v>
      </c>
      <c r="N171" s="74">
        <f t="shared" si="15"/>
        <v>0</v>
      </c>
      <c r="O171" s="74">
        <f t="shared" si="16"/>
        <v>0</v>
      </c>
    </row>
    <row r="172" spans="1:15" s="50" customFormat="1" x14ac:dyDescent="0.3">
      <c r="A172" s="54"/>
      <c r="B172" s="10" t="s">
        <v>93</v>
      </c>
      <c r="C172" s="82">
        <v>3</v>
      </c>
      <c r="D172" s="69">
        <v>500</v>
      </c>
      <c r="E172" s="70">
        <f>C172*D172</f>
        <v>1500</v>
      </c>
      <c r="G172" s="71"/>
      <c r="H172" s="31" t="s">
        <v>93</v>
      </c>
      <c r="I172" s="124">
        <v>3</v>
      </c>
      <c r="J172" s="73">
        <v>500</v>
      </c>
      <c r="K172" s="89">
        <v>1500</v>
      </c>
      <c r="M172" s="74">
        <f t="shared" si="14"/>
        <v>0</v>
      </c>
      <c r="N172" s="74">
        <f t="shared" si="15"/>
        <v>0</v>
      </c>
      <c r="O172" s="74">
        <f t="shared" si="16"/>
        <v>0</v>
      </c>
    </row>
    <row r="173" spans="1:15" s="50" customFormat="1" x14ac:dyDescent="0.3">
      <c r="A173" s="54"/>
      <c r="B173" s="10" t="s">
        <v>58</v>
      </c>
      <c r="C173" s="82">
        <v>3</v>
      </c>
      <c r="D173" s="69">
        <v>1200</v>
      </c>
      <c r="E173" s="70">
        <f>C173*D173</f>
        <v>3600</v>
      </c>
      <c r="G173" s="71"/>
      <c r="H173" s="31" t="s">
        <v>58</v>
      </c>
      <c r="I173" s="124">
        <v>3</v>
      </c>
      <c r="J173" s="73">
        <v>1200</v>
      </c>
      <c r="K173" s="89">
        <v>3600</v>
      </c>
      <c r="M173" s="74">
        <f t="shared" si="14"/>
        <v>0</v>
      </c>
      <c r="N173" s="74">
        <f t="shared" si="15"/>
        <v>0</v>
      </c>
      <c r="O173" s="74">
        <f t="shared" si="16"/>
        <v>0</v>
      </c>
    </row>
    <row r="174" spans="1:15" s="50" customFormat="1" x14ac:dyDescent="0.3">
      <c r="A174" s="54"/>
      <c r="B174" s="83" t="s">
        <v>147</v>
      </c>
      <c r="C174" s="68"/>
      <c r="D174" s="69"/>
      <c r="E174" s="84">
        <f>SUM(E169:E173)</f>
        <v>37321</v>
      </c>
      <c r="G174" s="71"/>
      <c r="H174" s="85" t="s">
        <v>197</v>
      </c>
      <c r="I174" s="88"/>
      <c r="J174" s="78"/>
      <c r="K174" s="107">
        <v>37321</v>
      </c>
      <c r="M174" s="74">
        <f t="shared" si="14"/>
        <v>0</v>
      </c>
      <c r="N174" s="74">
        <f t="shared" si="15"/>
        <v>0</v>
      </c>
      <c r="O174" s="74">
        <f t="shared" si="16"/>
        <v>0</v>
      </c>
    </row>
    <row r="175" spans="1:15" s="50" customFormat="1" x14ac:dyDescent="0.3">
      <c r="A175" s="86"/>
      <c r="B175" s="161" t="s">
        <v>127</v>
      </c>
      <c r="C175" s="162"/>
      <c r="D175" s="162"/>
      <c r="E175" s="163"/>
      <c r="G175" s="87"/>
      <c r="H175" s="184" t="s">
        <v>127</v>
      </c>
      <c r="I175" s="185"/>
      <c r="J175" s="185"/>
      <c r="K175" s="185"/>
      <c r="M175" s="74">
        <f t="shared" si="14"/>
        <v>0</v>
      </c>
      <c r="N175" s="74">
        <f t="shared" si="15"/>
        <v>0</v>
      </c>
      <c r="O175" s="74">
        <f t="shared" si="16"/>
        <v>0</v>
      </c>
    </row>
    <row r="176" spans="1:15" s="50" customFormat="1" x14ac:dyDescent="0.3">
      <c r="A176" s="54"/>
      <c r="B176" s="10" t="s">
        <v>88</v>
      </c>
      <c r="C176" s="82">
        <v>9</v>
      </c>
      <c r="D176" s="69">
        <v>2300</v>
      </c>
      <c r="E176" s="70">
        <f t="shared" ref="E176:E204" si="17">C176*D176</f>
        <v>20700</v>
      </c>
      <c r="G176" s="71"/>
      <c r="H176" s="37" t="s">
        <v>88</v>
      </c>
      <c r="I176" s="124">
        <v>9</v>
      </c>
      <c r="J176" s="73">
        <v>2300</v>
      </c>
      <c r="K176" s="89">
        <v>20700</v>
      </c>
      <c r="M176" s="74">
        <f t="shared" si="14"/>
        <v>0</v>
      </c>
      <c r="N176" s="74">
        <f t="shared" si="15"/>
        <v>0</v>
      </c>
      <c r="O176" s="74">
        <f t="shared" si="16"/>
        <v>0</v>
      </c>
    </row>
    <row r="177" spans="1:15" s="50" customFormat="1" x14ac:dyDescent="0.3">
      <c r="A177" s="54"/>
      <c r="B177" s="10" t="s">
        <v>64</v>
      </c>
      <c r="C177" s="82">
        <v>18</v>
      </c>
      <c r="D177" s="69">
        <v>2300</v>
      </c>
      <c r="E177" s="70">
        <f t="shared" si="17"/>
        <v>41400</v>
      </c>
      <c r="G177" s="71"/>
      <c r="H177" s="31" t="s">
        <v>64</v>
      </c>
      <c r="I177" s="124">
        <v>18</v>
      </c>
      <c r="J177" s="73">
        <v>2300</v>
      </c>
      <c r="K177" s="89">
        <v>41400</v>
      </c>
      <c r="M177" s="74">
        <f t="shared" si="14"/>
        <v>0</v>
      </c>
      <c r="N177" s="74">
        <f t="shared" si="15"/>
        <v>0</v>
      </c>
      <c r="O177" s="74">
        <f t="shared" si="16"/>
        <v>0</v>
      </c>
    </row>
    <row r="178" spans="1:15" s="50" customFormat="1" x14ac:dyDescent="0.3">
      <c r="A178" s="54"/>
      <c r="B178" s="10" t="s">
        <v>89</v>
      </c>
      <c r="C178" s="82">
        <v>1</v>
      </c>
      <c r="D178" s="69">
        <v>25000</v>
      </c>
      <c r="E178" s="70">
        <f t="shared" si="17"/>
        <v>25000</v>
      </c>
      <c r="G178" s="71"/>
      <c r="H178" s="31" t="s">
        <v>89</v>
      </c>
      <c r="I178" s="124">
        <v>1</v>
      </c>
      <c r="J178" s="73">
        <v>25000</v>
      </c>
      <c r="K178" s="89">
        <v>25000</v>
      </c>
      <c r="M178" s="74">
        <f t="shared" si="14"/>
        <v>0</v>
      </c>
      <c r="N178" s="74">
        <f t="shared" si="15"/>
        <v>0</v>
      </c>
      <c r="O178" s="74">
        <f t="shared" si="16"/>
        <v>0</v>
      </c>
    </row>
    <row r="179" spans="1:15" s="50" customFormat="1" x14ac:dyDescent="0.3">
      <c r="A179" s="54"/>
      <c r="B179" s="10" t="s">
        <v>8</v>
      </c>
      <c r="C179" s="82">
        <v>1</v>
      </c>
      <c r="D179" s="69">
        <v>18000</v>
      </c>
      <c r="E179" s="70">
        <f t="shared" si="17"/>
        <v>18000</v>
      </c>
      <c r="G179" s="71"/>
      <c r="H179" s="31" t="s">
        <v>8</v>
      </c>
      <c r="I179" s="124">
        <v>1</v>
      </c>
      <c r="J179" s="73">
        <v>18000</v>
      </c>
      <c r="K179" s="89">
        <v>18000</v>
      </c>
      <c r="M179" s="74">
        <f t="shared" si="14"/>
        <v>0</v>
      </c>
      <c r="N179" s="74">
        <f t="shared" si="15"/>
        <v>0</v>
      </c>
      <c r="O179" s="74">
        <f t="shared" si="16"/>
        <v>0</v>
      </c>
    </row>
    <row r="180" spans="1:15" s="50" customFormat="1" x14ac:dyDescent="0.3">
      <c r="A180" s="54"/>
      <c r="B180" s="10" t="s">
        <v>90</v>
      </c>
      <c r="C180" s="82">
        <v>1</v>
      </c>
      <c r="D180" s="69">
        <v>18565</v>
      </c>
      <c r="E180" s="70">
        <f t="shared" si="17"/>
        <v>18565</v>
      </c>
      <c r="G180" s="71"/>
      <c r="H180" s="31" t="s">
        <v>90</v>
      </c>
      <c r="I180" s="124">
        <v>1</v>
      </c>
      <c r="J180" s="73">
        <v>18565</v>
      </c>
      <c r="K180" s="89">
        <v>18565</v>
      </c>
      <c r="M180" s="74">
        <f t="shared" si="14"/>
        <v>0</v>
      </c>
      <c r="N180" s="74">
        <f t="shared" si="15"/>
        <v>0</v>
      </c>
      <c r="O180" s="74">
        <f t="shared" si="16"/>
        <v>0</v>
      </c>
    </row>
    <row r="181" spans="1:15" s="50" customFormat="1" x14ac:dyDescent="0.3">
      <c r="A181" s="54"/>
      <c r="B181" s="10" t="s">
        <v>91</v>
      </c>
      <c r="C181" s="82">
        <v>13</v>
      </c>
      <c r="D181" s="69">
        <v>3050</v>
      </c>
      <c r="E181" s="70">
        <f t="shared" si="17"/>
        <v>39650</v>
      </c>
      <c r="G181" s="71"/>
      <c r="H181" s="31" t="s">
        <v>91</v>
      </c>
      <c r="I181" s="124">
        <v>13</v>
      </c>
      <c r="J181" s="73">
        <v>3050</v>
      </c>
      <c r="K181" s="89">
        <v>39650</v>
      </c>
      <c r="M181" s="74">
        <f t="shared" si="14"/>
        <v>0</v>
      </c>
      <c r="N181" s="74">
        <f t="shared" si="15"/>
        <v>0</v>
      </c>
      <c r="O181" s="74">
        <f t="shared" si="16"/>
        <v>0</v>
      </c>
    </row>
    <row r="182" spans="1:15" s="50" customFormat="1" x14ac:dyDescent="0.3">
      <c r="A182" s="54"/>
      <c r="B182" s="10" t="s">
        <v>94</v>
      </c>
      <c r="C182" s="82">
        <v>1</v>
      </c>
      <c r="D182" s="69">
        <v>1580000</v>
      </c>
      <c r="E182" s="70">
        <f t="shared" si="17"/>
        <v>1580000</v>
      </c>
      <c r="G182" s="71"/>
      <c r="H182" s="31" t="s">
        <v>94</v>
      </c>
      <c r="I182" s="124">
        <v>1</v>
      </c>
      <c r="J182" s="73">
        <v>1580000</v>
      </c>
      <c r="K182" s="89">
        <v>1580000</v>
      </c>
      <c r="M182" s="74">
        <f t="shared" si="14"/>
        <v>0</v>
      </c>
      <c r="N182" s="74">
        <f t="shared" si="15"/>
        <v>0</v>
      </c>
      <c r="O182" s="74">
        <f t="shared" si="16"/>
        <v>0</v>
      </c>
    </row>
    <row r="183" spans="1:15" s="50" customFormat="1" x14ac:dyDescent="0.3">
      <c r="A183" s="54"/>
      <c r="B183" s="10" t="s">
        <v>7</v>
      </c>
      <c r="C183" s="82">
        <v>1</v>
      </c>
      <c r="D183" s="69">
        <v>9900</v>
      </c>
      <c r="E183" s="70">
        <f t="shared" si="17"/>
        <v>9900</v>
      </c>
      <c r="G183" s="71"/>
      <c r="H183" s="31" t="s">
        <v>7</v>
      </c>
      <c r="I183" s="124">
        <v>1</v>
      </c>
      <c r="J183" s="73">
        <v>9900</v>
      </c>
      <c r="K183" s="89">
        <v>9900</v>
      </c>
      <c r="M183" s="74">
        <f t="shared" si="14"/>
        <v>0</v>
      </c>
      <c r="N183" s="74">
        <f t="shared" si="15"/>
        <v>0</v>
      </c>
      <c r="O183" s="74">
        <f t="shared" si="16"/>
        <v>0</v>
      </c>
    </row>
    <row r="184" spans="1:15" s="50" customFormat="1" x14ac:dyDescent="0.3">
      <c r="A184" s="54"/>
      <c r="B184" s="10" t="s">
        <v>95</v>
      </c>
      <c r="C184" s="82">
        <v>1</v>
      </c>
      <c r="D184" s="69">
        <v>30700</v>
      </c>
      <c r="E184" s="70">
        <f t="shared" si="17"/>
        <v>30700</v>
      </c>
      <c r="G184" s="71"/>
      <c r="H184" s="31" t="s">
        <v>95</v>
      </c>
      <c r="I184" s="124">
        <v>1</v>
      </c>
      <c r="J184" s="73">
        <v>30700</v>
      </c>
      <c r="K184" s="89">
        <v>30700</v>
      </c>
      <c r="M184" s="74">
        <f t="shared" si="14"/>
        <v>0</v>
      </c>
      <c r="N184" s="74">
        <f t="shared" si="15"/>
        <v>0</v>
      </c>
      <c r="O184" s="74">
        <f t="shared" si="16"/>
        <v>0</v>
      </c>
    </row>
    <row r="185" spans="1:15" s="50" customFormat="1" x14ac:dyDescent="0.3">
      <c r="A185" s="54"/>
      <c r="B185" s="10" t="s">
        <v>96</v>
      </c>
      <c r="C185" s="82">
        <v>1</v>
      </c>
      <c r="D185" s="69">
        <v>23200</v>
      </c>
      <c r="E185" s="70">
        <f t="shared" si="17"/>
        <v>23200</v>
      </c>
      <c r="G185" s="71"/>
      <c r="H185" s="31" t="s">
        <v>96</v>
      </c>
      <c r="I185" s="124">
        <v>1</v>
      </c>
      <c r="J185" s="73">
        <v>23200</v>
      </c>
      <c r="K185" s="89">
        <v>23200</v>
      </c>
      <c r="M185" s="74">
        <f t="shared" si="14"/>
        <v>0</v>
      </c>
      <c r="N185" s="74">
        <f t="shared" si="15"/>
        <v>0</v>
      </c>
      <c r="O185" s="74">
        <f t="shared" si="16"/>
        <v>0</v>
      </c>
    </row>
    <row r="186" spans="1:15" s="50" customFormat="1" x14ac:dyDescent="0.3">
      <c r="A186" s="54"/>
      <c r="B186" s="10" t="s">
        <v>97</v>
      </c>
      <c r="C186" s="82">
        <v>1</v>
      </c>
      <c r="D186" s="69">
        <v>15300</v>
      </c>
      <c r="E186" s="70">
        <f t="shared" si="17"/>
        <v>15300</v>
      </c>
      <c r="G186" s="71"/>
      <c r="H186" s="31" t="s">
        <v>97</v>
      </c>
      <c r="I186" s="124">
        <v>1</v>
      </c>
      <c r="J186" s="73">
        <v>15300</v>
      </c>
      <c r="K186" s="89">
        <v>15300</v>
      </c>
      <c r="M186" s="74">
        <f t="shared" si="14"/>
        <v>0</v>
      </c>
      <c r="N186" s="74">
        <f t="shared" si="15"/>
        <v>0</v>
      </c>
      <c r="O186" s="74">
        <f t="shared" si="16"/>
        <v>0</v>
      </c>
    </row>
    <row r="187" spans="1:15" s="50" customFormat="1" x14ac:dyDescent="0.3">
      <c r="A187" s="54"/>
      <c r="B187" s="10" t="s">
        <v>98</v>
      </c>
      <c r="C187" s="82">
        <v>1</v>
      </c>
      <c r="D187" s="69">
        <v>38700</v>
      </c>
      <c r="E187" s="70">
        <f t="shared" si="17"/>
        <v>38700</v>
      </c>
      <c r="G187" s="71"/>
      <c r="H187" s="31" t="s">
        <v>98</v>
      </c>
      <c r="I187" s="124">
        <v>1</v>
      </c>
      <c r="J187" s="73">
        <v>38700</v>
      </c>
      <c r="K187" s="89">
        <v>38700</v>
      </c>
      <c r="M187" s="74">
        <f t="shared" si="14"/>
        <v>0</v>
      </c>
      <c r="N187" s="74">
        <f t="shared" si="15"/>
        <v>0</v>
      </c>
      <c r="O187" s="74">
        <f t="shared" si="16"/>
        <v>0</v>
      </c>
    </row>
    <row r="188" spans="1:15" s="50" customFormat="1" x14ac:dyDescent="0.3">
      <c r="A188" s="54"/>
      <c r="B188" s="10" t="s">
        <v>44</v>
      </c>
      <c r="C188" s="82">
        <v>2</v>
      </c>
      <c r="D188" s="69">
        <v>8500</v>
      </c>
      <c r="E188" s="70">
        <f t="shared" si="17"/>
        <v>17000</v>
      </c>
      <c r="G188" s="71"/>
      <c r="H188" s="31" t="s">
        <v>44</v>
      </c>
      <c r="I188" s="124">
        <v>2</v>
      </c>
      <c r="J188" s="73">
        <v>8500</v>
      </c>
      <c r="K188" s="89">
        <v>17000</v>
      </c>
      <c r="M188" s="74">
        <f t="shared" si="14"/>
        <v>0</v>
      </c>
      <c r="N188" s="74">
        <f t="shared" si="15"/>
        <v>0</v>
      </c>
      <c r="O188" s="74">
        <f t="shared" si="16"/>
        <v>0</v>
      </c>
    </row>
    <row r="189" spans="1:15" s="50" customFormat="1" x14ac:dyDescent="0.3">
      <c r="A189" s="54"/>
      <c r="B189" s="10" t="s">
        <v>99</v>
      </c>
      <c r="C189" s="82">
        <v>1</v>
      </c>
      <c r="D189" s="69">
        <v>4900</v>
      </c>
      <c r="E189" s="70">
        <f t="shared" si="17"/>
        <v>4900</v>
      </c>
      <c r="G189" s="71"/>
      <c r="H189" s="31" t="s">
        <v>99</v>
      </c>
      <c r="I189" s="124">
        <v>1</v>
      </c>
      <c r="J189" s="73">
        <v>4900</v>
      </c>
      <c r="K189" s="89">
        <v>4900</v>
      </c>
      <c r="M189" s="74">
        <f t="shared" si="14"/>
        <v>0</v>
      </c>
      <c r="N189" s="74">
        <f t="shared" si="15"/>
        <v>0</v>
      </c>
      <c r="O189" s="74">
        <f t="shared" si="16"/>
        <v>0</v>
      </c>
    </row>
    <row r="190" spans="1:15" s="50" customFormat="1" x14ac:dyDescent="0.3">
      <c r="A190" s="54"/>
      <c r="B190" s="10" t="s">
        <v>100</v>
      </c>
      <c r="C190" s="82">
        <v>1</v>
      </c>
      <c r="D190" s="69">
        <v>25070</v>
      </c>
      <c r="E190" s="70">
        <f t="shared" si="17"/>
        <v>25070</v>
      </c>
      <c r="G190" s="71"/>
      <c r="H190" s="31" t="s">
        <v>100</v>
      </c>
      <c r="I190" s="124">
        <v>1</v>
      </c>
      <c r="J190" s="73">
        <v>25070</v>
      </c>
      <c r="K190" s="89">
        <v>25070</v>
      </c>
      <c r="M190" s="74">
        <f t="shared" si="14"/>
        <v>0</v>
      </c>
      <c r="N190" s="74">
        <f t="shared" si="15"/>
        <v>0</v>
      </c>
      <c r="O190" s="74">
        <f t="shared" si="16"/>
        <v>0</v>
      </c>
    </row>
    <row r="191" spans="1:15" s="50" customFormat="1" x14ac:dyDescent="0.3">
      <c r="A191" s="54"/>
      <c r="B191" s="10" t="s">
        <v>101</v>
      </c>
      <c r="C191" s="82">
        <v>1</v>
      </c>
      <c r="D191" s="69">
        <v>11300</v>
      </c>
      <c r="E191" s="70">
        <f t="shared" si="17"/>
        <v>11300</v>
      </c>
      <c r="G191" s="71"/>
      <c r="H191" s="31" t="s">
        <v>101</v>
      </c>
      <c r="I191" s="124">
        <v>1</v>
      </c>
      <c r="J191" s="73">
        <v>11300</v>
      </c>
      <c r="K191" s="89">
        <v>11300</v>
      </c>
      <c r="M191" s="74">
        <f t="shared" si="14"/>
        <v>0</v>
      </c>
      <c r="N191" s="74">
        <f t="shared" si="15"/>
        <v>0</v>
      </c>
      <c r="O191" s="74">
        <f t="shared" si="16"/>
        <v>0</v>
      </c>
    </row>
    <row r="192" spans="1:15" s="50" customFormat="1" x14ac:dyDescent="0.3">
      <c r="A192" s="54"/>
      <c r="B192" s="10" t="s">
        <v>102</v>
      </c>
      <c r="C192" s="82">
        <v>1</v>
      </c>
      <c r="D192" s="69">
        <v>25000</v>
      </c>
      <c r="E192" s="70">
        <f t="shared" si="17"/>
        <v>25000</v>
      </c>
      <c r="G192" s="71"/>
      <c r="H192" s="31" t="s">
        <v>102</v>
      </c>
      <c r="I192" s="124">
        <v>1</v>
      </c>
      <c r="J192" s="73">
        <v>25000</v>
      </c>
      <c r="K192" s="89">
        <v>25000</v>
      </c>
      <c r="M192" s="74">
        <f t="shared" si="14"/>
        <v>0</v>
      </c>
      <c r="N192" s="74">
        <f t="shared" si="15"/>
        <v>0</v>
      </c>
      <c r="O192" s="74">
        <f t="shared" si="16"/>
        <v>0</v>
      </c>
    </row>
    <row r="193" spans="1:15" s="50" customFormat="1" x14ac:dyDescent="0.3">
      <c r="A193" s="54"/>
      <c r="B193" s="10" t="s">
        <v>103</v>
      </c>
      <c r="C193" s="82">
        <v>1</v>
      </c>
      <c r="D193" s="69">
        <v>107000</v>
      </c>
      <c r="E193" s="70">
        <f t="shared" si="17"/>
        <v>107000</v>
      </c>
      <c r="G193" s="71"/>
      <c r="H193" s="31" t="s">
        <v>103</v>
      </c>
      <c r="I193" s="124">
        <v>1</v>
      </c>
      <c r="J193" s="73">
        <v>107000</v>
      </c>
      <c r="K193" s="89">
        <v>107000</v>
      </c>
      <c r="M193" s="74">
        <f t="shared" si="14"/>
        <v>0</v>
      </c>
      <c r="N193" s="74">
        <f t="shared" si="15"/>
        <v>0</v>
      </c>
      <c r="O193" s="74">
        <f t="shared" si="16"/>
        <v>0</v>
      </c>
    </row>
    <row r="194" spans="1:15" s="50" customFormat="1" x14ac:dyDescent="0.3">
      <c r="A194" s="54"/>
      <c r="B194" s="10" t="s">
        <v>25</v>
      </c>
      <c r="C194" s="82">
        <v>1</v>
      </c>
      <c r="D194" s="69">
        <v>9500</v>
      </c>
      <c r="E194" s="70">
        <f t="shared" si="17"/>
        <v>9500</v>
      </c>
      <c r="G194" s="71"/>
      <c r="H194" s="31" t="s">
        <v>25</v>
      </c>
      <c r="I194" s="124">
        <v>1</v>
      </c>
      <c r="J194" s="73">
        <v>9500</v>
      </c>
      <c r="K194" s="89">
        <v>9500</v>
      </c>
      <c r="M194" s="74">
        <f t="shared" si="14"/>
        <v>0</v>
      </c>
      <c r="N194" s="74">
        <f t="shared" si="15"/>
        <v>0</v>
      </c>
      <c r="O194" s="74">
        <f t="shared" si="16"/>
        <v>0</v>
      </c>
    </row>
    <row r="195" spans="1:15" s="50" customFormat="1" x14ac:dyDescent="0.3">
      <c r="A195" s="54"/>
      <c r="B195" s="10" t="s">
        <v>23</v>
      </c>
      <c r="C195" s="82">
        <v>1</v>
      </c>
      <c r="D195" s="69">
        <v>9000</v>
      </c>
      <c r="E195" s="70">
        <f t="shared" si="17"/>
        <v>9000</v>
      </c>
      <c r="G195" s="71"/>
      <c r="H195" s="31" t="s">
        <v>23</v>
      </c>
      <c r="I195" s="124">
        <v>1</v>
      </c>
      <c r="J195" s="73">
        <v>9000</v>
      </c>
      <c r="K195" s="89">
        <v>9000</v>
      </c>
      <c r="M195" s="74">
        <f t="shared" si="14"/>
        <v>0</v>
      </c>
      <c r="N195" s="74">
        <f t="shared" si="15"/>
        <v>0</v>
      </c>
      <c r="O195" s="74">
        <f t="shared" si="16"/>
        <v>0</v>
      </c>
    </row>
    <row r="196" spans="1:15" s="50" customFormat="1" x14ac:dyDescent="0.3">
      <c r="A196" s="54"/>
      <c r="B196" s="10" t="s">
        <v>29</v>
      </c>
      <c r="C196" s="82">
        <v>10</v>
      </c>
      <c r="D196" s="69">
        <v>2500</v>
      </c>
      <c r="E196" s="70">
        <f t="shared" si="17"/>
        <v>25000</v>
      </c>
      <c r="G196" s="71"/>
      <c r="H196" s="31" t="s">
        <v>29</v>
      </c>
      <c r="I196" s="124">
        <v>10</v>
      </c>
      <c r="J196" s="73">
        <v>2500</v>
      </c>
      <c r="K196" s="89">
        <v>25000</v>
      </c>
      <c r="M196" s="74">
        <f t="shared" si="14"/>
        <v>0</v>
      </c>
      <c r="N196" s="74">
        <f t="shared" si="15"/>
        <v>0</v>
      </c>
      <c r="O196" s="74">
        <f t="shared" si="16"/>
        <v>0</v>
      </c>
    </row>
    <row r="197" spans="1:15" s="50" customFormat="1" x14ac:dyDescent="0.3">
      <c r="A197" s="54"/>
      <c r="B197" s="10" t="s">
        <v>32</v>
      </c>
      <c r="C197" s="82">
        <v>3</v>
      </c>
      <c r="D197" s="69">
        <v>4050</v>
      </c>
      <c r="E197" s="70">
        <f t="shared" si="17"/>
        <v>12150</v>
      </c>
      <c r="G197" s="71"/>
      <c r="H197" s="31" t="s">
        <v>32</v>
      </c>
      <c r="I197" s="124">
        <v>3</v>
      </c>
      <c r="J197" s="73">
        <v>4050</v>
      </c>
      <c r="K197" s="89">
        <v>12150</v>
      </c>
      <c r="M197" s="74">
        <f t="shared" si="14"/>
        <v>0</v>
      </c>
      <c r="N197" s="74">
        <f t="shared" si="15"/>
        <v>0</v>
      </c>
      <c r="O197" s="74">
        <f t="shared" si="16"/>
        <v>0</v>
      </c>
    </row>
    <row r="198" spans="1:15" s="50" customFormat="1" x14ac:dyDescent="0.3">
      <c r="A198" s="54"/>
      <c r="B198" s="10" t="s">
        <v>11</v>
      </c>
      <c r="C198" s="82">
        <v>5</v>
      </c>
      <c r="D198" s="69">
        <v>7988</v>
      </c>
      <c r="E198" s="70">
        <f t="shared" si="17"/>
        <v>39940</v>
      </c>
      <c r="G198" s="71"/>
      <c r="H198" s="31" t="s">
        <v>11</v>
      </c>
      <c r="I198" s="124">
        <v>5</v>
      </c>
      <c r="J198" s="73">
        <v>7988</v>
      </c>
      <c r="K198" s="89">
        <v>39940</v>
      </c>
      <c r="M198" s="74">
        <f t="shared" si="14"/>
        <v>0</v>
      </c>
      <c r="N198" s="74">
        <f t="shared" si="15"/>
        <v>0</v>
      </c>
      <c r="O198" s="74">
        <f t="shared" si="16"/>
        <v>0</v>
      </c>
    </row>
    <row r="199" spans="1:15" s="50" customFormat="1" x14ac:dyDescent="0.3">
      <c r="A199" s="54"/>
      <c r="B199" s="10" t="s">
        <v>86</v>
      </c>
      <c r="C199" s="82">
        <v>1</v>
      </c>
      <c r="D199" s="69">
        <v>9600</v>
      </c>
      <c r="E199" s="70">
        <f t="shared" si="17"/>
        <v>9600</v>
      </c>
      <c r="G199" s="71"/>
      <c r="H199" s="31" t="s">
        <v>86</v>
      </c>
      <c r="I199" s="124">
        <v>1</v>
      </c>
      <c r="J199" s="73">
        <v>9600</v>
      </c>
      <c r="K199" s="89">
        <v>9600</v>
      </c>
      <c r="M199" s="74">
        <f t="shared" si="14"/>
        <v>0</v>
      </c>
      <c r="N199" s="74">
        <f t="shared" si="15"/>
        <v>0</v>
      </c>
      <c r="O199" s="74">
        <f t="shared" si="16"/>
        <v>0</v>
      </c>
    </row>
    <row r="200" spans="1:15" s="50" customFormat="1" x14ac:dyDescent="0.3">
      <c r="A200" s="54"/>
      <c r="B200" s="10" t="s">
        <v>104</v>
      </c>
      <c r="C200" s="82">
        <v>1</v>
      </c>
      <c r="D200" s="69">
        <v>8720</v>
      </c>
      <c r="E200" s="70">
        <f t="shared" si="17"/>
        <v>8720</v>
      </c>
      <c r="G200" s="71"/>
      <c r="H200" s="31" t="s">
        <v>104</v>
      </c>
      <c r="I200" s="124">
        <v>1</v>
      </c>
      <c r="J200" s="73">
        <v>8720</v>
      </c>
      <c r="K200" s="89">
        <v>8720</v>
      </c>
      <c r="M200" s="74">
        <f t="shared" si="14"/>
        <v>0</v>
      </c>
      <c r="N200" s="74">
        <f t="shared" si="15"/>
        <v>0</v>
      </c>
      <c r="O200" s="74">
        <f t="shared" si="16"/>
        <v>0</v>
      </c>
    </row>
    <row r="201" spans="1:15" s="50" customFormat="1" x14ac:dyDescent="0.3">
      <c r="A201" s="54"/>
      <c r="B201" s="10" t="s">
        <v>105</v>
      </c>
      <c r="C201" s="82">
        <v>1</v>
      </c>
      <c r="D201" s="69">
        <v>35000</v>
      </c>
      <c r="E201" s="70">
        <f t="shared" si="17"/>
        <v>35000</v>
      </c>
      <c r="G201" s="71"/>
      <c r="H201" s="31" t="s">
        <v>105</v>
      </c>
      <c r="I201" s="124">
        <v>1</v>
      </c>
      <c r="J201" s="73">
        <v>35000</v>
      </c>
      <c r="K201" s="89">
        <v>35000</v>
      </c>
      <c r="M201" s="74">
        <f t="shared" si="14"/>
        <v>0</v>
      </c>
      <c r="N201" s="74">
        <f t="shared" si="15"/>
        <v>0</v>
      </c>
      <c r="O201" s="74">
        <f t="shared" si="16"/>
        <v>0</v>
      </c>
    </row>
    <row r="202" spans="1:15" s="50" customFormat="1" x14ac:dyDescent="0.3">
      <c r="A202" s="54"/>
      <c r="B202" s="10" t="s">
        <v>28</v>
      </c>
      <c r="C202" s="82">
        <v>27</v>
      </c>
      <c r="D202" s="69">
        <v>1900</v>
      </c>
      <c r="E202" s="70">
        <f t="shared" si="17"/>
        <v>51300</v>
      </c>
      <c r="G202" s="71"/>
      <c r="H202" s="31" t="s">
        <v>28</v>
      </c>
      <c r="I202" s="124">
        <v>27</v>
      </c>
      <c r="J202" s="73">
        <v>1900</v>
      </c>
      <c r="K202" s="89">
        <v>51300</v>
      </c>
      <c r="M202" s="74">
        <f t="shared" si="14"/>
        <v>0</v>
      </c>
      <c r="N202" s="74">
        <f t="shared" si="15"/>
        <v>0</v>
      </c>
      <c r="O202" s="74">
        <f t="shared" si="16"/>
        <v>0</v>
      </c>
    </row>
    <row r="203" spans="1:15" s="50" customFormat="1" x14ac:dyDescent="0.3">
      <c r="A203" s="54"/>
      <c r="B203" s="10" t="s">
        <v>106</v>
      </c>
      <c r="C203" s="82">
        <v>6</v>
      </c>
      <c r="D203" s="69">
        <v>9600</v>
      </c>
      <c r="E203" s="70">
        <f t="shared" si="17"/>
        <v>57600</v>
      </c>
      <c r="G203" s="71"/>
      <c r="H203" s="31" t="s">
        <v>106</v>
      </c>
      <c r="I203" s="124">
        <v>6</v>
      </c>
      <c r="J203" s="73">
        <v>9600</v>
      </c>
      <c r="K203" s="89">
        <v>57600</v>
      </c>
      <c r="M203" s="74">
        <f t="shared" si="14"/>
        <v>0</v>
      </c>
      <c r="N203" s="74">
        <f t="shared" si="15"/>
        <v>0</v>
      </c>
      <c r="O203" s="74">
        <f t="shared" si="16"/>
        <v>0</v>
      </c>
    </row>
    <row r="204" spans="1:15" s="50" customFormat="1" x14ac:dyDescent="0.3">
      <c r="A204" s="54"/>
      <c r="B204" s="10" t="s">
        <v>107</v>
      </c>
      <c r="C204" s="82">
        <v>2</v>
      </c>
      <c r="D204" s="69">
        <v>3050</v>
      </c>
      <c r="E204" s="70">
        <f t="shared" si="17"/>
        <v>6100</v>
      </c>
      <c r="G204" s="71"/>
      <c r="H204" s="31" t="s">
        <v>107</v>
      </c>
      <c r="I204" s="124">
        <v>2</v>
      </c>
      <c r="J204" s="73">
        <v>3050</v>
      </c>
      <c r="K204" s="89">
        <v>6100</v>
      </c>
      <c r="M204" s="74">
        <f t="shared" si="14"/>
        <v>0</v>
      </c>
      <c r="N204" s="74">
        <f t="shared" si="15"/>
        <v>0</v>
      </c>
      <c r="O204" s="74">
        <f t="shared" si="16"/>
        <v>0</v>
      </c>
    </row>
    <row r="205" spans="1:15" s="50" customFormat="1" x14ac:dyDescent="0.3">
      <c r="A205" s="54"/>
      <c r="B205" s="83" t="s">
        <v>199</v>
      </c>
      <c r="C205" s="68"/>
      <c r="D205" s="69"/>
      <c r="E205" s="84">
        <f>SUM(E176:E204)</f>
        <v>2315295</v>
      </c>
      <c r="G205" s="71"/>
      <c r="H205" s="85" t="s">
        <v>199</v>
      </c>
      <c r="I205" s="88"/>
      <c r="J205" s="78"/>
      <c r="K205" s="107">
        <v>2315295</v>
      </c>
      <c r="M205" s="74">
        <f t="shared" si="14"/>
        <v>0</v>
      </c>
      <c r="N205" s="74">
        <f t="shared" si="15"/>
        <v>0</v>
      </c>
      <c r="O205" s="74">
        <f t="shared" si="16"/>
        <v>0</v>
      </c>
    </row>
    <row r="206" spans="1:15" s="50" customFormat="1" ht="16.2" thickBot="1" x14ac:dyDescent="0.35">
      <c r="A206" s="61"/>
      <c r="B206" s="98" t="s">
        <v>210</v>
      </c>
      <c r="C206" s="108"/>
      <c r="D206" s="63"/>
      <c r="E206" s="64">
        <f>E205+E174</f>
        <v>2352616</v>
      </c>
      <c r="G206" s="99"/>
      <c r="H206" s="100" t="s">
        <v>210</v>
      </c>
      <c r="I206" s="110"/>
      <c r="J206" s="102"/>
      <c r="K206" s="103">
        <v>2352616</v>
      </c>
      <c r="M206" s="74">
        <f t="shared" si="14"/>
        <v>0</v>
      </c>
      <c r="N206" s="74">
        <f t="shared" si="15"/>
        <v>0</v>
      </c>
      <c r="O206" s="74">
        <f t="shared" si="16"/>
        <v>0</v>
      </c>
    </row>
    <row r="207" spans="1:15" s="50" customFormat="1" ht="50.4" customHeight="1" x14ac:dyDescent="0.3">
      <c r="A207" s="53" t="s">
        <v>185</v>
      </c>
      <c r="B207" s="166" t="s">
        <v>71</v>
      </c>
      <c r="C207" s="167"/>
      <c r="D207" s="167"/>
      <c r="E207" s="168"/>
      <c r="G207" s="66" t="s">
        <v>185</v>
      </c>
      <c r="H207" s="186" t="s">
        <v>223</v>
      </c>
      <c r="I207" s="187"/>
      <c r="J207" s="187"/>
      <c r="K207" s="187"/>
      <c r="M207" s="74">
        <f t="shared" si="14"/>
        <v>0</v>
      </c>
      <c r="N207" s="74">
        <f t="shared" si="15"/>
        <v>0</v>
      </c>
      <c r="O207" s="74">
        <f t="shared" si="16"/>
        <v>0</v>
      </c>
    </row>
    <row r="208" spans="1:15" s="50" customFormat="1" x14ac:dyDescent="0.3">
      <c r="A208" s="54"/>
      <c r="B208" s="158" t="s">
        <v>145</v>
      </c>
      <c r="C208" s="159"/>
      <c r="D208" s="159"/>
      <c r="E208" s="160"/>
      <c r="G208" s="67"/>
      <c r="H208" s="192" t="s">
        <v>145</v>
      </c>
      <c r="I208" s="193"/>
      <c r="J208" s="193"/>
      <c r="K208" s="193"/>
      <c r="M208" s="74">
        <f t="shared" si="14"/>
        <v>0</v>
      </c>
      <c r="N208" s="74">
        <f t="shared" si="15"/>
        <v>0</v>
      </c>
      <c r="O208" s="74">
        <f t="shared" si="16"/>
        <v>0</v>
      </c>
    </row>
    <row r="209" spans="1:15" s="50" customFormat="1" x14ac:dyDescent="0.3">
      <c r="A209" s="54"/>
      <c r="B209" s="12" t="s">
        <v>146</v>
      </c>
      <c r="C209" s="68">
        <v>2</v>
      </c>
      <c r="D209" s="69">
        <v>1079</v>
      </c>
      <c r="E209" s="70">
        <f>C209*D209</f>
        <v>2158</v>
      </c>
      <c r="G209" s="71"/>
      <c r="H209" s="125" t="s">
        <v>146</v>
      </c>
      <c r="I209" s="72">
        <v>2</v>
      </c>
      <c r="J209" s="73">
        <v>1079</v>
      </c>
      <c r="K209" s="89">
        <v>2158</v>
      </c>
      <c r="M209" s="74">
        <f t="shared" si="14"/>
        <v>0</v>
      </c>
      <c r="N209" s="74">
        <f t="shared" si="15"/>
        <v>0</v>
      </c>
      <c r="O209" s="74">
        <f t="shared" si="16"/>
        <v>0</v>
      </c>
    </row>
    <row r="210" spans="1:15" s="50" customFormat="1" x14ac:dyDescent="0.3">
      <c r="A210" s="54"/>
      <c r="B210" s="12" t="s">
        <v>74</v>
      </c>
      <c r="C210" s="68">
        <v>6</v>
      </c>
      <c r="D210" s="69">
        <v>66</v>
      </c>
      <c r="E210" s="70">
        <f>C210*D210</f>
        <v>396</v>
      </c>
      <c r="G210" s="71"/>
      <c r="H210" s="35" t="s">
        <v>74</v>
      </c>
      <c r="I210" s="88">
        <v>6</v>
      </c>
      <c r="J210" s="73">
        <v>66</v>
      </c>
      <c r="K210" s="118">
        <v>396</v>
      </c>
      <c r="M210" s="74">
        <f t="shared" si="14"/>
        <v>0</v>
      </c>
      <c r="N210" s="74">
        <f t="shared" si="15"/>
        <v>0</v>
      </c>
      <c r="O210" s="74">
        <f t="shared" si="16"/>
        <v>0</v>
      </c>
    </row>
    <row r="211" spans="1:15" s="50" customFormat="1" x14ac:dyDescent="0.3">
      <c r="A211" s="54"/>
      <c r="B211" s="10" t="s">
        <v>73</v>
      </c>
      <c r="C211" s="68">
        <v>1</v>
      </c>
      <c r="D211" s="69">
        <f>1599-269</f>
        <v>1330</v>
      </c>
      <c r="E211" s="70">
        <f>C211*D211</f>
        <v>1330</v>
      </c>
      <c r="G211" s="90"/>
      <c r="H211" s="38" t="s">
        <v>73</v>
      </c>
      <c r="I211" s="91">
        <v>1</v>
      </c>
      <c r="J211" s="92">
        <v>1330</v>
      </c>
      <c r="K211" s="119">
        <v>1330</v>
      </c>
      <c r="M211" s="74">
        <f t="shared" si="14"/>
        <v>0</v>
      </c>
      <c r="N211" s="74">
        <f t="shared" si="15"/>
        <v>0</v>
      </c>
      <c r="O211" s="74">
        <f t="shared" si="16"/>
        <v>0</v>
      </c>
    </row>
    <row r="212" spans="1:15" s="50" customFormat="1" x14ac:dyDescent="0.3">
      <c r="A212" s="54"/>
      <c r="B212" s="83" t="s">
        <v>197</v>
      </c>
      <c r="C212" s="126"/>
      <c r="D212" s="127"/>
      <c r="E212" s="84">
        <f>SUM(E209:E211)</f>
        <v>3884</v>
      </c>
      <c r="G212" s="71"/>
      <c r="H212" s="85" t="s">
        <v>197</v>
      </c>
      <c r="I212" s="128"/>
      <c r="J212" s="79"/>
      <c r="K212" s="107">
        <v>3884</v>
      </c>
      <c r="M212" s="74">
        <f t="shared" si="14"/>
        <v>0</v>
      </c>
      <c r="N212" s="74">
        <f t="shared" si="15"/>
        <v>0</v>
      </c>
      <c r="O212" s="74">
        <f t="shared" si="16"/>
        <v>0</v>
      </c>
    </row>
    <row r="213" spans="1:15" s="50" customFormat="1" x14ac:dyDescent="0.3">
      <c r="A213" s="54"/>
      <c r="B213" s="158" t="s">
        <v>127</v>
      </c>
      <c r="C213" s="159"/>
      <c r="D213" s="159"/>
      <c r="E213" s="160"/>
      <c r="G213" s="71"/>
      <c r="H213" s="190" t="s">
        <v>127</v>
      </c>
      <c r="I213" s="191"/>
      <c r="J213" s="191"/>
      <c r="K213" s="191"/>
      <c r="M213" s="74">
        <f t="shared" si="14"/>
        <v>0</v>
      </c>
      <c r="N213" s="74">
        <f t="shared" si="15"/>
        <v>0</v>
      </c>
      <c r="O213" s="74">
        <f t="shared" si="16"/>
        <v>0</v>
      </c>
    </row>
    <row r="214" spans="1:15" s="50" customFormat="1" x14ac:dyDescent="0.3">
      <c r="A214" s="54"/>
      <c r="B214" s="10" t="s">
        <v>115</v>
      </c>
      <c r="C214" s="68" t="s">
        <v>114</v>
      </c>
      <c r="D214" s="69">
        <f>60525-320</f>
        <v>60205</v>
      </c>
      <c r="E214" s="129">
        <f>60525-320</f>
        <v>60205</v>
      </c>
      <c r="G214" s="90"/>
      <c r="H214" s="115" t="s">
        <v>115</v>
      </c>
      <c r="I214" s="116" t="s">
        <v>114</v>
      </c>
      <c r="J214" s="117">
        <v>60205</v>
      </c>
      <c r="K214" s="93">
        <v>60205</v>
      </c>
      <c r="M214" s="74"/>
      <c r="N214" s="74">
        <f t="shared" si="15"/>
        <v>0</v>
      </c>
      <c r="O214" s="74">
        <f t="shared" si="16"/>
        <v>0</v>
      </c>
    </row>
    <row r="215" spans="1:15" s="50" customFormat="1" x14ac:dyDescent="0.3">
      <c r="A215" s="54"/>
      <c r="B215" s="10" t="s">
        <v>72</v>
      </c>
      <c r="C215" s="68">
        <v>2</v>
      </c>
      <c r="D215" s="69">
        <f>14700-8431</f>
        <v>6269</v>
      </c>
      <c r="E215" s="70">
        <f t="shared" ref="E215" si="18">C215*D215</f>
        <v>12538</v>
      </c>
      <c r="G215" s="90"/>
      <c r="H215" s="38" t="s">
        <v>72</v>
      </c>
      <c r="I215" s="91">
        <v>2</v>
      </c>
      <c r="J215" s="92">
        <v>6269</v>
      </c>
      <c r="K215" s="119">
        <v>12538</v>
      </c>
      <c r="M215" s="74">
        <f t="shared" si="14"/>
        <v>0</v>
      </c>
      <c r="N215" s="74">
        <f t="shared" si="15"/>
        <v>0</v>
      </c>
      <c r="O215" s="74">
        <f t="shared" si="16"/>
        <v>0</v>
      </c>
    </row>
    <row r="216" spans="1:15" s="50" customFormat="1" x14ac:dyDescent="0.3">
      <c r="A216" s="54"/>
      <c r="B216" s="83" t="s">
        <v>199</v>
      </c>
      <c r="C216" s="68"/>
      <c r="D216" s="69"/>
      <c r="E216" s="84">
        <f>SUM(E214:E215)</f>
        <v>72743</v>
      </c>
      <c r="G216" s="71"/>
      <c r="H216" s="85" t="s">
        <v>199</v>
      </c>
      <c r="I216" s="88"/>
      <c r="J216" s="78"/>
      <c r="K216" s="107">
        <v>72743</v>
      </c>
      <c r="M216" s="74">
        <f t="shared" si="14"/>
        <v>0</v>
      </c>
      <c r="N216" s="74">
        <f t="shared" si="15"/>
        <v>0</v>
      </c>
      <c r="O216" s="74">
        <f t="shared" si="16"/>
        <v>0</v>
      </c>
    </row>
    <row r="217" spans="1:15" s="50" customFormat="1" ht="16.2" thickBot="1" x14ac:dyDescent="0.35">
      <c r="A217" s="61"/>
      <c r="B217" s="98" t="s">
        <v>211</v>
      </c>
      <c r="C217" s="130"/>
      <c r="D217" s="112"/>
      <c r="E217" s="64">
        <f>E216+E212</f>
        <v>76627</v>
      </c>
      <c r="G217" s="99"/>
      <c r="H217" s="100" t="s">
        <v>211</v>
      </c>
      <c r="I217" s="131"/>
      <c r="J217" s="132"/>
      <c r="K217" s="103">
        <v>76627</v>
      </c>
      <c r="M217" s="74">
        <f t="shared" si="14"/>
        <v>0</v>
      </c>
      <c r="N217" s="74">
        <f t="shared" si="15"/>
        <v>0</v>
      </c>
      <c r="O217" s="74">
        <f t="shared" si="16"/>
        <v>0</v>
      </c>
    </row>
    <row r="218" spans="1:15" s="50" customFormat="1" ht="55.2" customHeight="1" x14ac:dyDescent="0.3">
      <c r="A218" s="53" t="s">
        <v>186</v>
      </c>
      <c r="B218" s="166" t="s">
        <v>224</v>
      </c>
      <c r="C218" s="167"/>
      <c r="D218" s="167"/>
      <c r="E218" s="168"/>
      <c r="G218" s="66" t="s">
        <v>186</v>
      </c>
      <c r="H218" s="186" t="s">
        <v>224</v>
      </c>
      <c r="I218" s="187"/>
      <c r="J218" s="187"/>
      <c r="K218" s="187"/>
      <c r="M218" s="74">
        <f t="shared" si="14"/>
        <v>0</v>
      </c>
      <c r="N218" s="74">
        <f t="shared" si="15"/>
        <v>0</v>
      </c>
      <c r="O218" s="74">
        <f t="shared" si="16"/>
        <v>0</v>
      </c>
    </row>
    <row r="219" spans="1:15" s="50" customFormat="1" x14ac:dyDescent="0.3">
      <c r="A219" s="54"/>
      <c r="B219" s="158" t="s">
        <v>145</v>
      </c>
      <c r="C219" s="159"/>
      <c r="D219" s="159"/>
      <c r="E219" s="160"/>
      <c r="G219" s="67"/>
      <c r="H219" s="192" t="s">
        <v>145</v>
      </c>
      <c r="I219" s="193"/>
      <c r="J219" s="193"/>
      <c r="K219" s="193"/>
      <c r="M219" s="74">
        <f t="shared" si="14"/>
        <v>0</v>
      </c>
      <c r="N219" s="74">
        <f t="shared" si="15"/>
        <v>0</v>
      </c>
      <c r="O219" s="74">
        <f t="shared" si="16"/>
        <v>0</v>
      </c>
    </row>
    <row r="220" spans="1:15" s="50" customFormat="1" x14ac:dyDescent="0.3">
      <c r="A220" s="54"/>
      <c r="B220" s="12" t="s">
        <v>68</v>
      </c>
      <c r="C220" s="68">
        <v>25</v>
      </c>
      <c r="D220" s="69">
        <v>165</v>
      </c>
      <c r="E220" s="70">
        <f>C220*D220</f>
        <v>4125</v>
      </c>
      <c r="G220" s="71"/>
      <c r="H220" s="34" t="s">
        <v>68</v>
      </c>
      <c r="I220" s="72">
        <v>25</v>
      </c>
      <c r="J220" s="73">
        <v>165</v>
      </c>
      <c r="K220" s="89">
        <v>4125</v>
      </c>
      <c r="M220" s="74">
        <f t="shared" si="14"/>
        <v>0</v>
      </c>
      <c r="N220" s="74">
        <f t="shared" si="15"/>
        <v>0</v>
      </c>
      <c r="O220" s="74">
        <f t="shared" si="16"/>
        <v>0</v>
      </c>
    </row>
    <row r="221" spans="1:15" s="50" customFormat="1" x14ac:dyDescent="0.3">
      <c r="A221" s="54"/>
      <c r="B221" s="12" t="s">
        <v>69</v>
      </c>
      <c r="C221" s="68">
        <v>250</v>
      </c>
      <c r="D221" s="69">
        <v>151</v>
      </c>
      <c r="E221" s="70">
        <f>C221*D221</f>
        <v>37750</v>
      </c>
      <c r="G221" s="71"/>
      <c r="H221" s="35" t="s">
        <v>69</v>
      </c>
      <c r="I221" s="88">
        <v>250</v>
      </c>
      <c r="J221" s="78">
        <v>151</v>
      </c>
      <c r="K221" s="118">
        <v>37750</v>
      </c>
      <c r="M221" s="74">
        <f t="shared" si="14"/>
        <v>0</v>
      </c>
      <c r="N221" s="74">
        <f t="shared" si="15"/>
        <v>0</v>
      </c>
      <c r="O221" s="74">
        <f t="shared" si="16"/>
        <v>0</v>
      </c>
    </row>
    <row r="222" spans="1:15" s="50" customFormat="1" x14ac:dyDescent="0.3">
      <c r="A222" s="54"/>
      <c r="B222" s="12" t="s">
        <v>70</v>
      </c>
      <c r="C222" s="68">
        <v>60</v>
      </c>
      <c r="D222" s="69">
        <v>1013</v>
      </c>
      <c r="E222" s="70">
        <f>C222*D222</f>
        <v>60780</v>
      </c>
      <c r="G222" s="71"/>
      <c r="H222" s="36" t="s">
        <v>70</v>
      </c>
      <c r="I222" s="88">
        <v>60</v>
      </c>
      <c r="J222" s="78">
        <v>1013</v>
      </c>
      <c r="K222" s="118">
        <v>60780</v>
      </c>
      <c r="M222" s="74">
        <f t="shared" ref="M222:M260" si="19">I222-C222</f>
        <v>0</v>
      </c>
      <c r="N222" s="74">
        <f t="shared" ref="N222:N260" si="20">J222-D222</f>
        <v>0</v>
      </c>
      <c r="O222" s="74">
        <f t="shared" ref="O222:O260" si="21">K222-E222</f>
        <v>0</v>
      </c>
    </row>
    <row r="223" spans="1:15" s="50" customFormat="1" x14ac:dyDescent="0.3">
      <c r="A223" s="54"/>
      <c r="B223" s="83" t="s">
        <v>197</v>
      </c>
      <c r="C223" s="68"/>
      <c r="D223" s="69"/>
      <c r="E223" s="84">
        <f>SUM(E220:E222)</f>
        <v>102655</v>
      </c>
      <c r="G223" s="71"/>
      <c r="H223" s="85" t="s">
        <v>197</v>
      </c>
      <c r="I223" s="88"/>
      <c r="J223" s="78"/>
      <c r="K223" s="107">
        <v>102655</v>
      </c>
      <c r="M223" s="74">
        <f t="shared" si="19"/>
        <v>0</v>
      </c>
      <c r="N223" s="74">
        <f t="shared" si="20"/>
        <v>0</v>
      </c>
      <c r="O223" s="74">
        <f t="shared" si="21"/>
        <v>0</v>
      </c>
    </row>
    <row r="224" spans="1:15" s="50" customFormat="1" x14ac:dyDescent="0.3">
      <c r="A224" s="54"/>
      <c r="B224" s="158" t="s">
        <v>127</v>
      </c>
      <c r="C224" s="159"/>
      <c r="D224" s="159"/>
      <c r="E224" s="160"/>
      <c r="G224" s="71"/>
      <c r="H224" s="190" t="s">
        <v>127</v>
      </c>
      <c r="I224" s="191"/>
      <c r="J224" s="191"/>
      <c r="K224" s="191"/>
      <c r="M224" s="74">
        <f t="shared" si="19"/>
        <v>0</v>
      </c>
      <c r="N224" s="74">
        <f t="shared" si="20"/>
        <v>0</v>
      </c>
      <c r="O224" s="74">
        <f t="shared" si="21"/>
        <v>0</v>
      </c>
    </row>
    <row r="225" spans="1:15" s="50" customFormat="1" ht="31.2" x14ac:dyDescent="0.3">
      <c r="A225" s="54"/>
      <c r="B225" s="10" t="s">
        <v>67</v>
      </c>
      <c r="C225" s="68">
        <v>2</v>
      </c>
      <c r="D225" s="69">
        <v>50374</v>
      </c>
      <c r="E225" s="70">
        <f t="shared" ref="E225" si="22">C225*D225</f>
        <v>100748</v>
      </c>
      <c r="G225" s="71"/>
      <c r="H225" s="37" t="s">
        <v>67</v>
      </c>
      <c r="I225" s="72">
        <v>2</v>
      </c>
      <c r="J225" s="73">
        <v>50374</v>
      </c>
      <c r="K225" s="89">
        <v>100748</v>
      </c>
      <c r="M225" s="74">
        <f t="shared" si="19"/>
        <v>0</v>
      </c>
      <c r="N225" s="74">
        <f t="shared" si="20"/>
        <v>0</v>
      </c>
      <c r="O225" s="74">
        <f t="shared" si="21"/>
        <v>0</v>
      </c>
    </row>
    <row r="226" spans="1:15" s="50" customFormat="1" x14ac:dyDescent="0.3">
      <c r="A226" s="54"/>
      <c r="B226" s="83" t="s">
        <v>199</v>
      </c>
      <c r="C226" s="68"/>
      <c r="D226" s="69"/>
      <c r="E226" s="84">
        <f>SUM(E225:E225)</f>
        <v>100748</v>
      </c>
      <c r="G226" s="71"/>
      <c r="H226" s="85" t="s">
        <v>199</v>
      </c>
      <c r="I226" s="88"/>
      <c r="J226" s="78"/>
      <c r="K226" s="107">
        <v>100748</v>
      </c>
      <c r="M226" s="74">
        <f t="shared" si="19"/>
        <v>0</v>
      </c>
      <c r="N226" s="74">
        <f t="shared" si="20"/>
        <v>0</v>
      </c>
      <c r="O226" s="74">
        <f t="shared" si="21"/>
        <v>0</v>
      </c>
    </row>
    <row r="227" spans="1:15" s="50" customFormat="1" ht="16.2" thickBot="1" x14ac:dyDescent="0.35">
      <c r="A227" s="61"/>
      <c r="B227" s="98" t="s">
        <v>212</v>
      </c>
      <c r="C227" s="108"/>
      <c r="D227" s="63"/>
      <c r="E227" s="64">
        <f>E226+E223</f>
        <v>203403</v>
      </c>
      <c r="G227" s="99"/>
      <c r="H227" s="100" t="s">
        <v>212</v>
      </c>
      <c r="I227" s="110"/>
      <c r="J227" s="102"/>
      <c r="K227" s="103">
        <v>203403</v>
      </c>
      <c r="M227" s="74">
        <f t="shared" si="19"/>
        <v>0</v>
      </c>
      <c r="N227" s="74">
        <f t="shared" si="20"/>
        <v>0</v>
      </c>
      <c r="O227" s="74">
        <f t="shared" si="21"/>
        <v>0</v>
      </c>
    </row>
    <row r="228" spans="1:15" s="50" customFormat="1" ht="49.8" customHeight="1" x14ac:dyDescent="0.3">
      <c r="A228" s="53" t="s">
        <v>187</v>
      </c>
      <c r="B228" s="166" t="s">
        <v>217</v>
      </c>
      <c r="C228" s="167"/>
      <c r="D228" s="167"/>
      <c r="E228" s="168"/>
      <c r="G228" s="66" t="s">
        <v>187</v>
      </c>
      <c r="H228" s="186" t="s">
        <v>217</v>
      </c>
      <c r="I228" s="187"/>
      <c r="J228" s="187"/>
      <c r="K228" s="187"/>
      <c r="M228" s="74">
        <f t="shared" si="19"/>
        <v>0</v>
      </c>
      <c r="N228" s="74">
        <f t="shared" si="20"/>
        <v>0</v>
      </c>
      <c r="O228" s="74">
        <f t="shared" si="21"/>
        <v>0</v>
      </c>
    </row>
    <row r="229" spans="1:15" s="50" customFormat="1" x14ac:dyDescent="0.3">
      <c r="A229" s="54"/>
      <c r="B229" s="158" t="s">
        <v>127</v>
      </c>
      <c r="C229" s="159"/>
      <c r="D229" s="159"/>
      <c r="E229" s="160"/>
      <c r="G229" s="67"/>
      <c r="H229" s="192" t="s">
        <v>127</v>
      </c>
      <c r="I229" s="193"/>
      <c r="J229" s="193"/>
      <c r="K229" s="193"/>
      <c r="M229" s="74">
        <f t="shared" si="19"/>
        <v>0</v>
      </c>
      <c r="N229" s="74">
        <f t="shared" si="20"/>
        <v>0</v>
      </c>
      <c r="O229" s="74">
        <f t="shared" si="21"/>
        <v>0</v>
      </c>
    </row>
    <row r="230" spans="1:15" s="50" customFormat="1" x14ac:dyDescent="0.3">
      <c r="A230" s="54"/>
      <c r="B230" s="10" t="s">
        <v>116</v>
      </c>
      <c r="C230" s="68">
        <v>1</v>
      </c>
      <c r="D230" s="133">
        <v>122340</v>
      </c>
      <c r="E230" s="70">
        <f t="shared" ref="E230:E233" si="23">C230*D230</f>
        <v>122340</v>
      </c>
      <c r="G230" s="71"/>
      <c r="H230" s="134" t="s">
        <v>116</v>
      </c>
      <c r="I230" s="72">
        <v>1</v>
      </c>
      <c r="J230" s="135">
        <v>122340</v>
      </c>
      <c r="K230" s="89">
        <v>122340</v>
      </c>
      <c r="M230" s="74">
        <f t="shared" si="19"/>
        <v>0</v>
      </c>
      <c r="N230" s="74">
        <f t="shared" si="20"/>
        <v>0</v>
      </c>
      <c r="O230" s="74">
        <f t="shared" si="21"/>
        <v>0</v>
      </c>
    </row>
    <row r="231" spans="1:15" s="50" customFormat="1" ht="31.2" x14ac:dyDescent="0.3">
      <c r="A231" s="54"/>
      <c r="B231" s="10" t="s">
        <v>75</v>
      </c>
      <c r="C231" s="68">
        <v>1</v>
      </c>
      <c r="D231" s="69">
        <f>3045900-75900</f>
        <v>2970000</v>
      </c>
      <c r="E231" s="70">
        <f t="shared" si="23"/>
        <v>2970000</v>
      </c>
      <c r="G231" s="90"/>
      <c r="H231" s="38" t="s">
        <v>75</v>
      </c>
      <c r="I231" s="91">
        <v>1</v>
      </c>
      <c r="J231" s="92">
        <v>2970000</v>
      </c>
      <c r="K231" s="119">
        <v>2970000</v>
      </c>
      <c r="M231" s="74">
        <f t="shared" si="19"/>
        <v>0</v>
      </c>
      <c r="N231" s="74">
        <f t="shared" si="20"/>
        <v>0</v>
      </c>
      <c r="O231" s="74">
        <f t="shared" si="21"/>
        <v>0</v>
      </c>
    </row>
    <row r="232" spans="1:15" s="50" customFormat="1" x14ac:dyDescent="0.3">
      <c r="A232" s="54"/>
      <c r="B232" s="10" t="s">
        <v>76</v>
      </c>
      <c r="C232" s="68">
        <v>1</v>
      </c>
      <c r="D232" s="69">
        <v>303765</v>
      </c>
      <c r="E232" s="70">
        <f t="shared" si="23"/>
        <v>303765</v>
      </c>
      <c r="G232" s="71"/>
      <c r="H232" s="31" t="s">
        <v>76</v>
      </c>
      <c r="I232" s="88">
        <v>1</v>
      </c>
      <c r="J232" s="78">
        <v>303765</v>
      </c>
      <c r="K232" s="118">
        <v>303765</v>
      </c>
      <c r="M232" s="74">
        <f t="shared" si="19"/>
        <v>0</v>
      </c>
      <c r="N232" s="74">
        <f t="shared" si="20"/>
        <v>0</v>
      </c>
      <c r="O232" s="74">
        <f t="shared" si="21"/>
        <v>0</v>
      </c>
    </row>
    <row r="233" spans="1:15" s="50" customFormat="1" x14ac:dyDescent="0.3">
      <c r="A233" s="54"/>
      <c r="B233" s="10" t="s">
        <v>143</v>
      </c>
      <c r="C233" s="68">
        <v>1</v>
      </c>
      <c r="D233" s="69">
        <v>6060</v>
      </c>
      <c r="E233" s="70">
        <f t="shared" si="23"/>
        <v>6060</v>
      </c>
      <c r="G233" s="71"/>
      <c r="H233" s="32" t="s">
        <v>143</v>
      </c>
      <c r="I233" s="88">
        <v>1</v>
      </c>
      <c r="J233" s="78">
        <v>6060</v>
      </c>
      <c r="K233" s="118">
        <v>6060</v>
      </c>
      <c r="M233" s="74">
        <f t="shared" si="19"/>
        <v>0</v>
      </c>
      <c r="N233" s="74">
        <f t="shared" si="20"/>
        <v>0</v>
      </c>
      <c r="O233" s="74">
        <f t="shared" si="21"/>
        <v>0</v>
      </c>
    </row>
    <row r="234" spans="1:15" s="50" customFormat="1" x14ac:dyDescent="0.3">
      <c r="A234" s="54"/>
      <c r="B234" s="83" t="s">
        <v>199</v>
      </c>
      <c r="C234" s="126"/>
      <c r="D234" s="127"/>
      <c r="E234" s="84">
        <f>SUM(E230:E233)</f>
        <v>3402165</v>
      </c>
      <c r="G234" s="71"/>
      <c r="H234" s="85" t="s">
        <v>199</v>
      </c>
      <c r="I234" s="128"/>
      <c r="J234" s="79"/>
      <c r="K234" s="107">
        <v>3402165</v>
      </c>
      <c r="M234" s="74">
        <f t="shared" si="19"/>
        <v>0</v>
      </c>
      <c r="N234" s="74">
        <f t="shared" si="20"/>
        <v>0</v>
      </c>
      <c r="O234" s="74">
        <f t="shared" si="21"/>
        <v>0</v>
      </c>
    </row>
    <row r="235" spans="1:15" s="50" customFormat="1" ht="16.2" thickBot="1" x14ac:dyDescent="0.35">
      <c r="A235" s="61"/>
      <c r="B235" s="98" t="s">
        <v>213</v>
      </c>
      <c r="C235" s="130"/>
      <c r="D235" s="112"/>
      <c r="E235" s="64">
        <f>E234</f>
        <v>3402165</v>
      </c>
      <c r="G235" s="99"/>
      <c r="H235" s="100" t="s">
        <v>213</v>
      </c>
      <c r="I235" s="131"/>
      <c r="J235" s="132"/>
      <c r="K235" s="103">
        <v>3402165</v>
      </c>
      <c r="M235" s="74">
        <f t="shared" si="19"/>
        <v>0</v>
      </c>
      <c r="N235" s="74">
        <f t="shared" si="20"/>
        <v>0</v>
      </c>
      <c r="O235" s="74">
        <f t="shared" si="21"/>
        <v>0</v>
      </c>
    </row>
    <row r="236" spans="1:15" s="50" customFormat="1" ht="63" customHeight="1" x14ac:dyDescent="0.3">
      <c r="A236" s="53" t="s">
        <v>188</v>
      </c>
      <c r="B236" s="166" t="s">
        <v>77</v>
      </c>
      <c r="C236" s="167"/>
      <c r="D236" s="167"/>
      <c r="E236" s="168"/>
      <c r="G236" s="66" t="s">
        <v>188</v>
      </c>
      <c r="H236" s="186" t="s">
        <v>225</v>
      </c>
      <c r="I236" s="187"/>
      <c r="J236" s="187"/>
      <c r="K236" s="187"/>
      <c r="M236" s="74">
        <f t="shared" si="19"/>
        <v>0</v>
      </c>
      <c r="N236" s="74">
        <f t="shared" si="20"/>
        <v>0</v>
      </c>
      <c r="O236" s="74">
        <f t="shared" si="21"/>
        <v>0</v>
      </c>
    </row>
    <row r="237" spans="1:15" s="50" customFormat="1" x14ac:dyDescent="0.3">
      <c r="A237" s="54"/>
      <c r="B237" s="158" t="s">
        <v>127</v>
      </c>
      <c r="C237" s="159"/>
      <c r="D237" s="159"/>
      <c r="E237" s="160"/>
      <c r="G237" s="67"/>
      <c r="H237" s="192" t="s">
        <v>127</v>
      </c>
      <c r="I237" s="193"/>
      <c r="J237" s="193"/>
      <c r="K237" s="193"/>
      <c r="M237" s="74">
        <f t="shared" si="19"/>
        <v>0</v>
      </c>
      <c r="N237" s="74">
        <f t="shared" si="20"/>
        <v>0</v>
      </c>
      <c r="O237" s="74">
        <f t="shared" si="21"/>
        <v>0</v>
      </c>
    </row>
    <row r="238" spans="1:15" s="50" customFormat="1" x14ac:dyDescent="0.3">
      <c r="A238" s="54"/>
      <c r="B238" s="10" t="s">
        <v>7</v>
      </c>
      <c r="C238" s="82">
        <v>6</v>
      </c>
      <c r="D238" s="69">
        <v>45000</v>
      </c>
      <c r="E238" s="70">
        <f t="shared" ref="E238:E241" si="24">C238*D238</f>
        <v>270000</v>
      </c>
      <c r="G238" s="71"/>
      <c r="H238" s="32" t="s">
        <v>7</v>
      </c>
      <c r="I238" s="77">
        <v>6</v>
      </c>
      <c r="J238" s="78">
        <v>45000</v>
      </c>
      <c r="K238" s="89">
        <v>270000</v>
      </c>
      <c r="M238" s="74">
        <f t="shared" si="19"/>
        <v>0</v>
      </c>
      <c r="N238" s="74">
        <f t="shared" si="20"/>
        <v>0</v>
      </c>
      <c r="O238" s="74">
        <f t="shared" si="21"/>
        <v>0</v>
      </c>
    </row>
    <row r="239" spans="1:15" s="50" customFormat="1" x14ac:dyDescent="0.3">
      <c r="A239" s="54"/>
      <c r="B239" s="10" t="s">
        <v>126</v>
      </c>
      <c r="C239" s="82">
        <v>2</v>
      </c>
      <c r="D239" s="69">
        <f>250000+150000</f>
        <v>400000</v>
      </c>
      <c r="E239" s="70">
        <f t="shared" si="24"/>
        <v>800000</v>
      </c>
      <c r="G239" s="90"/>
      <c r="H239" s="38" t="s">
        <v>226</v>
      </c>
      <c r="I239" s="94">
        <v>2</v>
      </c>
      <c r="J239" s="92">
        <v>400000</v>
      </c>
      <c r="K239" s="119">
        <v>800000</v>
      </c>
      <c r="M239" s="74">
        <f t="shared" si="19"/>
        <v>0</v>
      </c>
      <c r="N239" s="74">
        <f t="shared" si="20"/>
        <v>0</v>
      </c>
      <c r="O239" s="74">
        <f t="shared" si="21"/>
        <v>0</v>
      </c>
    </row>
    <row r="240" spans="1:15" s="50" customFormat="1" x14ac:dyDescent="0.3">
      <c r="A240" s="54"/>
      <c r="B240" s="10" t="s">
        <v>22</v>
      </c>
      <c r="C240" s="82">
        <v>4</v>
      </c>
      <c r="D240" s="69">
        <v>50000</v>
      </c>
      <c r="E240" s="70">
        <f t="shared" si="24"/>
        <v>200000</v>
      </c>
      <c r="G240" s="71"/>
      <c r="H240" s="32" t="s">
        <v>22</v>
      </c>
      <c r="I240" s="77">
        <v>4</v>
      </c>
      <c r="J240" s="78">
        <v>50000</v>
      </c>
      <c r="K240" s="118">
        <v>200000</v>
      </c>
      <c r="M240" s="74">
        <f t="shared" si="19"/>
        <v>0</v>
      </c>
      <c r="N240" s="74">
        <f t="shared" si="20"/>
        <v>0</v>
      </c>
      <c r="O240" s="74">
        <f t="shared" si="21"/>
        <v>0</v>
      </c>
    </row>
    <row r="241" spans="1:15" s="50" customFormat="1" x14ac:dyDescent="0.3">
      <c r="A241" s="54"/>
      <c r="B241" s="10" t="s">
        <v>66</v>
      </c>
      <c r="C241" s="82">
        <v>2</v>
      </c>
      <c r="D241" s="69">
        <f>118000-71300</f>
        <v>46700</v>
      </c>
      <c r="E241" s="70">
        <f t="shared" si="24"/>
        <v>93400</v>
      </c>
      <c r="G241" s="120"/>
      <c r="H241" s="33" t="s">
        <v>66</v>
      </c>
      <c r="I241" s="136">
        <v>2</v>
      </c>
      <c r="J241" s="122">
        <v>46700</v>
      </c>
      <c r="K241" s="123">
        <v>93400</v>
      </c>
      <c r="M241" s="74">
        <f t="shared" si="19"/>
        <v>0</v>
      </c>
      <c r="N241" s="74">
        <f t="shared" si="20"/>
        <v>0</v>
      </c>
      <c r="O241" s="74">
        <f t="shared" si="21"/>
        <v>0</v>
      </c>
    </row>
    <row r="242" spans="1:15" s="50" customFormat="1" x14ac:dyDescent="0.3">
      <c r="A242" s="54"/>
      <c r="B242" s="83" t="s">
        <v>199</v>
      </c>
      <c r="C242" s="82"/>
      <c r="D242" s="69"/>
      <c r="E242" s="84">
        <f>SUM(E238:E241)</f>
        <v>1363400</v>
      </c>
      <c r="G242" s="71"/>
      <c r="H242" s="85" t="s">
        <v>199</v>
      </c>
      <c r="I242" s="77"/>
      <c r="J242" s="78"/>
      <c r="K242" s="107">
        <v>1363400</v>
      </c>
      <c r="M242" s="74">
        <f t="shared" si="19"/>
        <v>0</v>
      </c>
      <c r="N242" s="74">
        <f t="shared" si="20"/>
        <v>0</v>
      </c>
      <c r="O242" s="74">
        <f t="shared" si="21"/>
        <v>0</v>
      </c>
    </row>
    <row r="243" spans="1:15" s="50" customFormat="1" ht="16.2" thickBot="1" x14ac:dyDescent="0.35">
      <c r="A243" s="61"/>
      <c r="B243" s="98" t="s">
        <v>214</v>
      </c>
      <c r="C243" s="62"/>
      <c r="D243" s="63"/>
      <c r="E243" s="64">
        <f>E242</f>
        <v>1363400</v>
      </c>
      <c r="G243" s="99"/>
      <c r="H243" s="100" t="s">
        <v>214</v>
      </c>
      <c r="I243" s="101"/>
      <c r="J243" s="102"/>
      <c r="K243" s="103">
        <v>1363400</v>
      </c>
      <c r="M243" s="74">
        <f t="shared" si="19"/>
        <v>0</v>
      </c>
      <c r="N243" s="74">
        <f t="shared" si="20"/>
        <v>0</v>
      </c>
      <c r="O243" s="74">
        <f t="shared" si="21"/>
        <v>0</v>
      </c>
    </row>
    <row r="244" spans="1:15" s="50" customFormat="1" ht="68.400000000000006" customHeight="1" x14ac:dyDescent="0.3">
      <c r="A244" s="53" t="s">
        <v>189</v>
      </c>
      <c r="B244" s="166" t="s">
        <v>218</v>
      </c>
      <c r="C244" s="167"/>
      <c r="D244" s="167"/>
      <c r="E244" s="168"/>
      <c r="G244" s="66" t="s">
        <v>189</v>
      </c>
      <c r="H244" s="186" t="s">
        <v>227</v>
      </c>
      <c r="I244" s="187"/>
      <c r="J244" s="187"/>
      <c r="K244" s="187"/>
      <c r="M244" s="74">
        <f t="shared" si="19"/>
        <v>0</v>
      </c>
      <c r="N244" s="74">
        <f t="shared" si="20"/>
        <v>0</v>
      </c>
      <c r="O244" s="74">
        <f t="shared" si="21"/>
        <v>0</v>
      </c>
    </row>
    <row r="245" spans="1:15" s="50" customFormat="1" x14ac:dyDescent="0.3">
      <c r="A245" s="54"/>
      <c r="B245" s="179" t="s">
        <v>145</v>
      </c>
      <c r="C245" s="179"/>
      <c r="D245" s="179"/>
      <c r="E245" s="180"/>
      <c r="G245" s="67"/>
      <c r="H245" s="192" t="s">
        <v>145</v>
      </c>
      <c r="I245" s="193"/>
      <c r="J245" s="193"/>
      <c r="K245" s="193"/>
      <c r="M245" s="74">
        <f t="shared" si="19"/>
        <v>0</v>
      </c>
      <c r="N245" s="74">
        <f t="shared" si="20"/>
        <v>0</v>
      </c>
      <c r="O245" s="74">
        <f t="shared" si="21"/>
        <v>0</v>
      </c>
    </row>
    <row r="246" spans="1:15" s="50" customFormat="1" x14ac:dyDescent="0.3">
      <c r="A246" s="54"/>
      <c r="B246" s="10" t="s">
        <v>148</v>
      </c>
      <c r="C246" s="82">
        <v>2</v>
      </c>
      <c r="D246" s="69">
        <f>1437-37</f>
        <v>1400</v>
      </c>
      <c r="E246" s="70">
        <f>C246*D246</f>
        <v>2800</v>
      </c>
      <c r="G246" s="90"/>
      <c r="H246" s="115" t="s">
        <v>148</v>
      </c>
      <c r="I246" s="137">
        <v>2</v>
      </c>
      <c r="J246" s="117">
        <v>1400</v>
      </c>
      <c r="K246" s="93">
        <v>2800</v>
      </c>
      <c r="M246" s="74">
        <f t="shared" si="19"/>
        <v>0</v>
      </c>
      <c r="N246" s="74">
        <f t="shared" si="20"/>
        <v>0</v>
      </c>
      <c r="O246" s="74">
        <f t="shared" si="21"/>
        <v>0</v>
      </c>
    </row>
    <row r="247" spans="1:15" s="50" customFormat="1" x14ac:dyDescent="0.3">
      <c r="A247" s="54"/>
      <c r="B247" s="10" t="s">
        <v>149</v>
      </c>
      <c r="C247" s="82">
        <v>2</v>
      </c>
      <c r="D247" s="69">
        <f>1437-107</f>
        <v>1330</v>
      </c>
      <c r="E247" s="70">
        <f t="shared" ref="E247:E249" si="25">C247*D247</f>
        <v>2660</v>
      </c>
      <c r="G247" s="90"/>
      <c r="H247" s="38" t="s">
        <v>149</v>
      </c>
      <c r="I247" s="94">
        <v>2</v>
      </c>
      <c r="J247" s="92">
        <v>1330</v>
      </c>
      <c r="K247" s="119">
        <v>2660</v>
      </c>
      <c r="M247" s="74">
        <f t="shared" si="19"/>
        <v>0</v>
      </c>
      <c r="N247" s="74">
        <f t="shared" si="20"/>
        <v>0</v>
      </c>
      <c r="O247" s="74">
        <f t="shared" si="21"/>
        <v>0</v>
      </c>
    </row>
    <row r="248" spans="1:15" s="50" customFormat="1" x14ac:dyDescent="0.3">
      <c r="A248" s="54"/>
      <c r="B248" s="10" t="s">
        <v>150</v>
      </c>
      <c r="C248" s="82">
        <v>2</v>
      </c>
      <c r="D248" s="69">
        <f>1437-37</f>
        <v>1400</v>
      </c>
      <c r="E248" s="70">
        <f t="shared" si="25"/>
        <v>2800</v>
      </c>
      <c r="G248" s="90"/>
      <c r="H248" s="38" t="s">
        <v>150</v>
      </c>
      <c r="I248" s="94">
        <v>2</v>
      </c>
      <c r="J248" s="92">
        <v>1400</v>
      </c>
      <c r="K248" s="119">
        <v>2800</v>
      </c>
      <c r="M248" s="74">
        <f t="shared" si="19"/>
        <v>0</v>
      </c>
      <c r="N248" s="74">
        <f t="shared" si="20"/>
        <v>0</v>
      </c>
      <c r="O248" s="74">
        <f t="shared" si="21"/>
        <v>0</v>
      </c>
    </row>
    <row r="249" spans="1:15" s="50" customFormat="1" x14ac:dyDescent="0.3">
      <c r="A249" s="54"/>
      <c r="B249" s="10" t="s">
        <v>151</v>
      </c>
      <c r="C249" s="82">
        <v>2</v>
      </c>
      <c r="D249" s="69">
        <f>1437-37</f>
        <v>1400</v>
      </c>
      <c r="E249" s="70">
        <f t="shared" si="25"/>
        <v>2800</v>
      </c>
      <c r="G249" s="90"/>
      <c r="H249" s="38" t="s">
        <v>151</v>
      </c>
      <c r="I249" s="94">
        <v>2</v>
      </c>
      <c r="J249" s="92">
        <v>1400</v>
      </c>
      <c r="K249" s="119">
        <v>2800</v>
      </c>
      <c r="M249" s="74">
        <f t="shared" si="19"/>
        <v>0</v>
      </c>
      <c r="N249" s="74">
        <f t="shared" si="20"/>
        <v>0</v>
      </c>
      <c r="O249" s="74">
        <f t="shared" si="21"/>
        <v>0</v>
      </c>
    </row>
    <row r="250" spans="1:15" s="50" customFormat="1" x14ac:dyDescent="0.3">
      <c r="A250" s="54"/>
      <c r="B250" s="1" t="s">
        <v>155</v>
      </c>
      <c r="C250" s="68">
        <v>4</v>
      </c>
      <c r="D250" s="133">
        <f>1346+1025</f>
        <v>2371</v>
      </c>
      <c r="E250" s="138">
        <f>C250*D250</f>
        <v>9484</v>
      </c>
      <c r="G250" s="120"/>
      <c r="H250" s="139" t="s">
        <v>155</v>
      </c>
      <c r="I250" s="121">
        <v>4</v>
      </c>
      <c r="J250" s="140">
        <v>2371</v>
      </c>
      <c r="K250" s="123">
        <v>9484</v>
      </c>
      <c r="M250" s="74">
        <f t="shared" si="19"/>
        <v>0</v>
      </c>
      <c r="N250" s="74">
        <f t="shared" si="20"/>
        <v>0</v>
      </c>
      <c r="O250" s="74">
        <f t="shared" si="21"/>
        <v>0</v>
      </c>
    </row>
    <row r="251" spans="1:15" s="50" customFormat="1" ht="31.2" x14ac:dyDescent="0.3">
      <c r="A251" s="54"/>
      <c r="B251" s="1" t="s">
        <v>154</v>
      </c>
      <c r="C251" s="68">
        <v>2000</v>
      </c>
      <c r="D251" s="133">
        <f>18-2</f>
        <v>16</v>
      </c>
      <c r="E251" s="138">
        <f>C251*D251</f>
        <v>32000</v>
      </c>
      <c r="G251" s="90"/>
      <c r="H251" s="39" t="s">
        <v>154</v>
      </c>
      <c r="I251" s="91">
        <v>2000</v>
      </c>
      <c r="J251" s="141">
        <v>16</v>
      </c>
      <c r="K251" s="119">
        <v>32000</v>
      </c>
      <c r="M251" s="74">
        <f t="shared" si="19"/>
        <v>0</v>
      </c>
      <c r="N251" s="74">
        <f t="shared" si="20"/>
        <v>0</v>
      </c>
      <c r="O251" s="74">
        <f t="shared" si="21"/>
        <v>0</v>
      </c>
    </row>
    <row r="252" spans="1:15" s="50" customFormat="1" x14ac:dyDescent="0.3">
      <c r="A252" s="54"/>
      <c r="B252" s="83" t="s">
        <v>197</v>
      </c>
      <c r="C252" s="82"/>
      <c r="D252" s="69"/>
      <c r="E252" s="84">
        <f>SUM(E246:E251)</f>
        <v>52544</v>
      </c>
      <c r="G252" s="71"/>
      <c r="H252" s="85" t="s">
        <v>197</v>
      </c>
      <c r="I252" s="77"/>
      <c r="J252" s="78"/>
      <c r="K252" s="107">
        <v>52544</v>
      </c>
      <c r="M252" s="74">
        <f t="shared" si="19"/>
        <v>0</v>
      </c>
      <c r="N252" s="74">
        <f t="shared" si="20"/>
        <v>0</v>
      </c>
      <c r="O252" s="74">
        <f t="shared" si="21"/>
        <v>0</v>
      </c>
    </row>
    <row r="253" spans="1:15" s="50" customFormat="1" x14ac:dyDescent="0.3">
      <c r="A253" s="54"/>
      <c r="B253" s="179" t="s">
        <v>127</v>
      </c>
      <c r="C253" s="179"/>
      <c r="D253" s="179"/>
      <c r="E253" s="180"/>
      <c r="G253" s="71"/>
      <c r="H253" s="190" t="s">
        <v>127</v>
      </c>
      <c r="I253" s="191"/>
      <c r="J253" s="191"/>
      <c r="K253" s="191"/>
      <c r="M253" s="74">
        <f t="shared" si="19"/>
        <v>0</v>
      </c>
      <c r="N253" s="74">
        <f t="shared" si="20"/>
        <v>0</v>
      </c>
      <c r="O253" s="74">
        <f t="shared" si="21"/>
        <v>0</v>
      </c>
    </row>
    <row r="254" spans="1:15" s="50" customFormat="1" x14ac:dyDescent="0.3">
      <c r="A254" s="54"/>
      <c r="B254" s="1" t="s">
        <v>152</v>
      </c>
      <c r="C254" s="68">
        <v>1</v>
      </c>
      <c r="D254" s="133">
        <v>3727</v>
      </c>
      <c r="E254" s="138">
        <f>C254*D254</f>
        <v>3727</v>
      </c>
      <c r="G254" s="71"/>
      <c r="H254" s="142" t="s">
        <v>152</v>
      </c>
      <c r="I254" s="72">
        <v>1</v>
      </c>
      <c r="J254" s="135">
        <v>3727</v>
      </c>
      <c r="K254" s="89">
        <v>3727</v>
      </c>
      <c r="M254" s="74">
        <f t="shared" si="19"/>
        <v>0</v>
      </c>
      <c r="N254" s="74">
        <f t="shared" si="20"/>
        <v>0</v>
      </c>
      <c r="O254" s="74">
        <f t="shared" si="21"/>
        <v>0</v>
      </c>
    </row>
    <row r="255" spans="1:15" s="50" customFormat="1" x14ac:dyDescent="0.3">
      <c r="A255" s="54"/>
      <c r="B255" s="1" t="s">
        <v>153</v>
      </c>
      <c r="C255" s="68">
        <v>1</v>
      </c>
      <c r="D255" s="133">
        <v>4260</v>
      </c>
      <c r="E255" s="138">
        <f>C255*D255</f>
        <v>4260</v>
      </c>
      <c r="G255" s="71"/>
      <c r="H255" s="143" t="s">
        <v>153</v>
      </c>
      <c r="I255" s="88">
        <v>1</v>
      </c>
      <c r="J255" s="144">
        <v>4260</v>
      </c>
      <c r="K255" s="118">
        <v>4260</v>
      </c>
      <c r="M255" s="74">
        <f t="shared" si="19"/>
        <v>0</v>
      </c>
      <c r="N255" s="74">
        <f t="shared" si="20"/>
        <v>0</v>
      </c>
      <c r="O255" s="74">
        <f t="shared" si="21"/>
        <v>0</v>
      </c>
    </row>
    <row r="256" spans="1:15" s="50" customFormat="1" x14ac:dyDescent="0.3">
      <c r="A256" s="54"/>
      <c r="B256" s="1" t="s">
        <v>156</v>
      </c>
      <c r="C256" s="68">
        <v>2</v>
      </c>
      <c r="D256" s="133">
        <f>3560-40</f>
        <v>3520</v>
      </c>
      <c r="E256" s="138">
        <f t="shared" ref="E256:E257" si="26">C256*D256</f>
        <v>7040</v>
      </c>
      <c r="G256" s="90"/>
      <c r="H256" s="39" t="s">
        <v>156</v>
      </c>
      <c r="I256" s="91">
        <v>2</v>
      </c>
      <c r="J256" s="141">
        <v>3520</v>
      </c>
      <c r="K256" s="119">
        <v>7040</v>
      </c>
      <c r="M256" s="74">
        <f t="shared" si="19"/>
        <v>0</v>
      </c>
      <c r="N256" s="74">
        <f t="shared" si="20"/>
        <v>0</v>
      </c>
      <c r="O256" s="74">
        <f t="shared" si="21"/>
        <v>0</v>
      </c>
    </row>
    <row r="257" spans="1:15" s="50" customFormat="1" x14ac:dyDescent="0.3">
      <c r="A257" s="54"/>
      <c r="B257" s="1" t="s">
        <v>23</v>
      </c>
      <c r="C257" s="68">
        <v>2</v>
      </c>
      <c r="D257" s="133">
        <f>10310+14033</f>
        <v>24343</v>
      </c>
      <c r="E257" s="138">
        <f t="shared" si="26"/>
        <v>48686</v>
      </c>
      <c r="G257" s="120"/>
      <c r="H257" s="139" t="s">
        <v>23</v>
      </c>
      <c r="I257" s="121">
        <v>2</v>
      </c>
      <c r="J257" s="140">
        <v>24343</v>
      </c>
      <c r="K257" s="123">
        <v>48686</v>
      </c>
      <c r="M257" s="74">
        <f t="shared" si="19"/>
        <v>0</v>
      </c>
      <c r="N257" s="74">
        <f t="shared" si="20"/>
        <v>0</v>
      </c>
      <c r="O257" s="74">
        <f t="shared" si="21"/>
        <v>0</v>
      </c>
    </row>
    <row r="258" spans="1:15" s="50" customFormat="1" x14ac:dyDescent="0.3">
      <c r="A258" s="54"/>
      <c r="B258" s="83" t="s">
        <v>199</v>
      </c>
      <c r="C258" s="82"/>
      <c r="D258" s="69"/>
      <c r="E258" s="84">
        <f>SUM(E254:E257)</f>
        <v>63713</v>
      </c>
      <c r="G258" s="71"/>
      <c r="H258" s="85" t="s">
        <v>199</v>
      </c>
      <c r="I258" s="77"/>
      <c r="J258" s="78"/>
      <c r="K258" s="107">
        <v>63713</v>
      </c>
      <c r="M258" s="74">
        <f t="shared" si="19"/>
        <v>0</v>
      </c>
      <c r="N258" s="74">
        <f t="shared" si="20"/>
        <v>0</v>
      </c>
      <c r="O258" s="74">
        <f t="shared" si="21"/>
        <v>0</v>
      </c>
    </row>
    <row r="259" spans="1:15" s="50" customFormat="1" ht="16.2" thickBot="1" x14ac:dyDescent="0.35">
      <c r="A259" s="61"/>
      <c r="B259" s="98" t="s">
        <v>215</v>
      </c>
      <c r="C259" s="62"/>
      <c r="D259" s="63"/>
      <c r="E259" s="64">
        <f>E258+E252</f>
        <v>116257</v>
      </c>
      <c r="G259" s="99"/>
      <c r="H259" s="100" t="s">
        <v>215</v>
      </c>
      <c r="I259" s="101"/>
      <c r="J259" s="102"/>
      <c r="K259" s="103">
        <v>116257</v>
      </c>
      <c r="M259" s="74">
        <f t="shared" si="19"/>
        <v>0</v>
      </c>
      <c r="N259" s="74">
        <f t="shared" si="20"/>
        <v>0</v>
      </c>
      <c r="O259" s="74">
        <f t="shared" si="21"/>
        <v>0</v>
      </c>
    </row>
    <row r="260" spans="1:15" s="50" customFormat="1" ht="31.8" thickBot="1" x14ac:dyDescent="0.35">
      <c r="A260" s="145"/>
      <c r="B260" s="13" t="s">
        <v>172</v>
      </c>
      <c r="C260" s="146"/>
      <c r="D260" s="147"/>
      <c r="E260" s="148">
        <f>E79+E102+E118+E137+E166+E206+E217+E227+E235+E243+E259</f>
        <v>42636688</v>
      </c>
      <c r="G260" s="149"/>
      <c r="H260" s="40" t="s">
        <v>172</v>
      </c>
      <c r="I260" s="150"/>
      <c r="J260" s="151"/>
      <c r="K260" s="152">
        <v>42636688</v>
      </c>
      <c r="M260" s="74">
        <f t="shared" si="19"/>
        <v>0</v>
      </c>
      <c r="N260" s="74">
        <f t="shared" si="20"/>
        <v>0</v>
      </c>
      <c r="O260" s="74">
        <f t="shared" si="21"/>
        <v>0</v>
      </c>
    </row>
  </sheetData>
  <mergeCells count="69">
    <mergeCell ref="H245:K245"/>
    <mergeCell ref="H253:K253"/>
    <mergeCell ref="H228:K228"/>
    <mergeCell ref="H229:K229"/>
    <mergeCell ref="H236:K236"/>
    <mergeCell ref="H237:K237"/>
    <mergeCell ref="H244:K244"/>
    <mergeCell ref="H208:K208"/>
    <mergeCell ref="H213:K213"/>
    <mergeCell ref="H218:K218"/>
    <mergeCell ref="H219:K219"/>
    <mergeCell ref="H224:K224"/>
    <mergeCell ref="H145:K145"/>
    <mergeCell ref="H167:K167"/>
    <mergeCell ref="H168:K168"/>
    <mergeCell ref="H175:K175"/>
    <mergeCell ref="H207:K207"/>
    <mergeCell ref="H27:K27"/>
    <mergeCell ref="H28:K28"/>
    <mergeCell ref="H34:K34"/>
    <mergeCell ref="H80:K80"/>
    <mergeCell ref="B145:E145"/>
    <mergeCell ref="B139:E139"/>
    <mergeCell ref="B103:E103"/>
    <mergeCell ref="B119:E119"/>
    <mergeCell ref="H81:K81"/>
    <mergeCell ref="H103:K103"/>
    <mergeCell ref="H104:K104"/>
    <mergeCell ref="H119:K119"/>
    <mergeCell ref="H120:K120"/>
    <mergeCell ref="H134:K134"/>
    <mergeCell ref="H138:K138"/>
    <mergeCell ref="H139:K139"/>
    <mergeCell ref="B167:E167"/>
    <mergeCell ref="B244:E244"/>
    <mergeCell ref="B253:E253"/>
    <mergeCell ref="B228:E228"/>
    <mergeCell ref="B208:E208"/>
    <mergeCell ref="B219:E219"/>
    <mergeCell ref="B245:E245"/>
    <mergeCell ref="B236:E236"/>
    <mergeCell ref="B237:E237"/>
    <mergeCell ref="B229:E229"/>
    <mergeCell ref="B175:E175"/>
    <mergeCell ref="B207:E207"/>
    <mergeCell ref="B213:E213"/>
    <mergeCell ref="B218:E218"/>
    <mergeCell ref="B224:E224"/>
    <mergeCell ref="A7:E7"/>
    <mergeCell ref="A8:E8"/>
    <mergeCell ref="A9:E9"/>
    <mergeCell ref="B168:E168"/>
    <mergeCell ref="B31:E31"/>
    <mergeCell ref="B80:E80"/>
    <mergeCell ref="B81:E81"/>
    <mergeCell ref="B27:E27"/>
    <mergeCell ref="B34:E34"/>
    <mergeCell ref="B28:E28"/>
    <mergeCell ref="B17:E17"/>
    <mergeCell ref="B18:E18"/>
    <mergeCell ref="A11:E11"/>
    <mergeCell ref="A26:E26"/>
    <mergeCell ref="A16:E16"/>
    <mergeCell ref="B138:E138"/>
    <mergeCell ref="B21:E21"/>
    <mergeCell ref="B22:E22"/>
    <mergeCell ref="B104:E104"/>
    <mergeCell ref="B120:E120"/>
    <mergeCell ref="B134:E134"/>
  </mergeCells>
  <phoneticPr fontId="1" type="noConversion"/>
  <pageMargins left="0.9055118110236221" right="0.39370078740157483" top="0.78740157480314965" bottom="0.39370078740157483" header="0" footer="0"/>
  <pageSetup paperSize="9" scale="94" firstPageNumber="130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№2.32 (744)</vt:lpstr>
      <vt:lpstr>'Приложение №2.32 (744)'!Заголовки_для_печати</vt:lpstr>
      <vt:lpstr>'Приложение №2.32 (744)'!Область_печати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Кукин Станислав Викторович</dc:creator>
  <cp:lastModifiedBy>Дротенко Оксана Александровна</cp:lastModifiedBy>
  <cp:revision/>
  <cp:lastPrinted>2022-12-05T09:47:31Z</cp:lastPrinted>
  <dcterms:created xsi:type="dcterms:W3CDTF">2015-06-05T18:19:34Z</dcterms:created>
  <dcterms:modified xsi:type="dcterms:W3CDTF">2022-12-05T09:48:27Z</dcterms:modified>
</cp:coreProperties>
</file>