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2 год\10 октябрь\5 октября\Законы\Закон № 1553 п. 706 (Б22-26) (VII)\Приложения к папке 706 от Ларисы\"/>
    </mc:Choice>
  </mc:AlternateContent>
  <bookViews>
    <workbookView xWindow="9528" yWindow="576" windowWidth="18228" windowHeight="15012"/>
  </bookViews>
  <sheets>
    <sheet name="Приложение №8 (706)" sheetId="1" r:id="rId1"/>
  </sheets>
  <definedNames>
    <definedName name="_xlnm.Print_Titles" localSheetId="0">'Приложение №8 (706)'!$23:$26</definedName>
    <definedName name="_xlnm.Print_Area" localSheetId="0">'Приложение №8 (706)'!$A$1:$M$67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M66" i="1"/>
  <c r="M65" i="1"/>
  <c r="M49" i="1" l="1"/>
  <c r="M12" i="1"/>
  <c r="M61" i="1" l="1"/>
  <c r="M58" i="1"/>
  <c r="M45" i="1"/>
  <c r="O22" i="1" l="1"/>
  <c r="M34" i="1"/>
  <c r="L27" i="1" l="1"/>
  <c r="K27" i="1"/>
  <c r="J27" i="1"/>
  <c r="F27" i="1"/>
  <c r="M35" i="1"/>
  <c r="D35" i="1"/>
  <c r="D34" i="1"/>
  <c r="M33" i="1"/>
  <c r="D33" i="1"/>
  <c r="M32" i="1"/>
  <c r="D32" i="1"/>
  <c r="M31" i="1"/>
  <c r="D31" i="1"/>
  <c r="M30" i="1"/>
  <c r="M29" i="1"/>
  <c r="M28" i="1"/>
  <c r="M15" i="1"/>
  <c r="H31" i="1" l="1"/>
  <c r="H32" i="1"/>
  <c r="H34" i="1"/>
  <c r="H35" i="1"/>
  <c r="H33" i="1"/>
  <c r="H29" i="1"/>
  <c r="H28" i="1"/>
  <c r="H30" i="1"/>
  <c r="M27" i="1"/>
  <c r="I32" i="1" l="1"/>
  <c r="I31" i="1"/>
  <c r="M22" i="1"/>
  <c r="I30" i="1"/>
  <c r="I35" i="1"/>
  <c r="I28" i="1"/>
  <c r="I33" i="1"/>
  <c r="I29" i="1"/>
  <c r="I34" i="1"/>
  <c r="G27" i="1"/>
  <c r="H27" i="1"/>
  <c r="M21" i="1" l="1"/>
  <c r="I27" i="1"/>
  <c r="O21" i="1" l="1"/>
  <c r="O23" i="1" s="1"/>
</calcChain>
</file>

<file path=xl/sharedStrings.xml><?xml version="1.0" encoding="utf-8"?>
<sst xmlns="http://schemas.openxmlformats.org/spreadsheetml/2006/main" count="127" uniqueCount="109">
  <si>
    <t>Приложение № 8</t>
  </si>
  <si>
    <t>Основные характеристики Дорожного фонда Приднестровской Молдавской Республики на 2022 год</t>
  </si>
  <si>
    <t>Переходящие остатки по состоянию на 01.01.2022 года</t>
  </si>
  <si>
    <t>ДОХОДЫ ВСЕГО, в том числе:</t>
  </si>
  <si>
    <t>2.1.</t>
  </si>
  <si>
    <t>Налог с владельцев транспортных средств, уплачиваемый юридическими лицами</t>
  </si>
  <si>
    <t>2.2.</t>
  </si>
  <si>
    <t>Отчисления от налога на доходы организаций</t>
  </si>
  <si>
    <t>2.3.</t>
  </si>
  <si>
    <t>РАСХОДЫ ВСЕГО, в том числе:</t>
  </si>
  <si>
    <t>Субсидии местным бюджетам на исполнение программ развития дорожной отрасли ВСЕГО, в т.ч.:</t>
  </si>
  <si>
    <t>№ п/п</t>
  </si>
  <si>
    <t>Наименование государственной администрации</t>
  </si>
  <si>
    <t>Доли для распределения государственными администрациями субсидий, направленных в местные бюджеты городов и районов</t>
  </si>
  <si>
    <t>Доля для распределения  иных                                                         поступлений в Дорожный фонд  ПМР</t>
  </si>
  <si>
    <t>Распределение средств для формирования программ развития дорожной отрасли, руб.</t>
  </si>
  <si>
    <t>Источники финансирования расходов по программам развития дорожной отрасли, руб.</t>
  </si>
  <si>
    <t xml:space="preserve"> Итого субсидий на исполнение  программ развития дорожной отрасли, руб.</t>
  </si>
  <si>
    <t>на государственные дороги</t>
  </si>
  <si>
    <t>на улично-дорожную сеть</t>
  </si>
  <si>
    <t>Всего</t>
  </si>
  <si>
    <t>по автомобильным дорогам общего пользования, находящимся в гос. собственности</t>
  </si>
  <si>
    <t>по автомобильным дорогам общего пользования, находящимся в муниципальной собственности</t>
  </si>
  <si>
    <t>налог с владельцев                                транспортных средств</t>
  </si>
  <si>
    <t>иные поступления в                                          Дорожный фонд</t>
  </si>
  <si>
    <t>ВСЕГО</t>
  </si>
  <si>
    <t>в том числе:</t>
  </si>
  <si>
    <t>по автом. дорогам общего пользования, находящимся в мун. собств.</t>
  </si>
  <si>
    <t>на стр-во и реконструкцию остановочных пунктов</t>
  </si>
  <si>
    <t>г.Тирасполя</t>
  </si>
  <si>
    <t>г. Днестровска</t>
  </si>
  <si>
    <t>г. Бендеры</t>
  </si>
  <si>
    <t>Григориопольского района и г. Григориополя</t>
  </si>
  <si>
    <t>Дубоссарского района и г. Дубоссары</t>
  </si>
  <si>
    <t>Каменского района и г. Каменки</t>
  </si>
  <si>
    <t xml:space="preserve">Рыбницкого района и г. Рыбницы </t>
  </si>
  <si>
    <t xml:space="preserve">Слободзейского района и г. Слободзеи </t>
  </si>
  <si>
    <t xml:space="preserve">Министерство экономического развития Приднестровской Молдавской Республики </t>
  </si>
  <si>
    <t>5.1</t>
  </si>
  <si>
    <t>5.1.1.</t>
  </si>
  <si>
    <t>5.1.2.</t>
  </si>
  <si>
    <t>5.1.3.</t>
  </si>
  <si>
    <t>5.1.4.</t>
  </si>
  <si>
    <t>5.2.</t>
  </si>
  <si>
    <t>Резерв Дорожного фонда</t>
  </si>
  <si>
    <t xml:space="preserve">Министерство финансов                                                    Приднестровской Молдавской Республики </t>
  </si>
  <si>
    <t>на финансирование расходов по социально защищенным статьям</t>
  </si>
  <si>
    <t>Дорожного фонда на счете Министерства финансов Приднестровской Молдавской Республики</t>
  </si>
  <si>
    <t>5.3.</t>
  </si>
  <si>
    <t>а)</t>
  </si>
  <si>
    <t>б)</t>
  </si>
  <si>
    <t>в)</t>
  </si>
  <si>
    <t>г)</t>
  </si>
  <si>
    <t>д)</t>
  </si>
  <si>
    <t>е)</t>
  </si>
  <si>
    <t>ж)</t>
  </si>
  <si>
    <t>з)</t>
  </si>
  <si>
    <t>1.2.</t>
  </si>
  <si>
    <t>2.</t>
  </si>
  <si>
    <t>1.</t>
  </si>
  <si>
    <t>1.1.</t>
  </si>
  <si>
    <t>3.</t>
  </si>
  <si>
    <t>4.</t>
  </si>
  <si>
    <t>6.</t>
  </si>
  <si>
    <t>5.</t>
  </si>
  <si>
    <t>5.4.</t>
  </si>
  <si>
    <t>5.5.</t>
  </si>
  <si>
    <t>5.6.</t>
  </si>
  <si>
    <t>Всего субсидий из республиканского бюджета, в том числе:</t>
  </si>
  <si>
    <r>
      <t xml:space="preserve">Отчисления от единого таможенного платежа в размере </t>
    </r>
    <r>
      <rPr>
        <b/>
        <sz val="12"/>
        <rFont val="Times New Roman"/>
        <family val="1"/>
        <charset val="204"/>
      </rPr>
      <t>14,34 %</t>
    </r>
  </si>
  <si>
    <r>
      <t>для перечисления</t>
    </r>
    <r>
      <rPr>
        <b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0,68%</t>
    </r>
    <r>
      <rPr>
        <sz val="12"/>
        <rFont val="Times New Roman"/>
        <family val="1"/>
        <charset val="204"/>
      </rPr>
      <t xml:space="preserve"> поступлений Дорожного фонда ПМР (за исключением налога с владельцев транспортных средств) на проведение работ по  обследованию мостовых сооружений и на выполнение проектно-изыскательских работ, связанных с содержанием, ремонтом и развитием (строительством, реконструкцией) автомобильных дорог общего пользования и их составных частей, находящихся в государственной и муниципальной собственности, и экспертизе проектно-сметной документации (Приложение № 8.2)</t>
    </r>
  </si>
  <si>
    <t>5.1.5.</t>
  </si>
  <si>
    <t xml:space="preserve">Возмещение в местный бюджет Рыбницкого района и города Рыбницы (счет дорожного фонда (субсидии)) необоснованно использованных средств Дорожного фонда в 2021 году  во исполнение Постановления Счетной палаты Приднестровской Молдавской Республики от 27.12.2021 года № 15/V </t>
  </si>
  <si>
    <t xml:space="preserve">Возмещение в местный бюджет Каменского района и города Каменки  (счет дорожного фонда (субсидии)) необоснованно использованных средств Дорожного фонда в 2021 году  во исполнение Постановления Счетной палаты Приднестровской Молдавской Республики от 27.12.2021 года № 15/IV </t>
  </si>
  <si>
    <t>по автомобильным дорогам общего пользования, находящимхся в государственной собственности, на содержание автомобильных дорог</t>
  </si>
  <si>
    <t>по автомобильным дорогам общего пользования, находящимся в государственной собственности, на содержание автомобильных дорог</t>
  </si>
  <si>
    <t xml:space="preserve">по автомобильным дорогам общего пользования, находящимся в муниципальной собственности, на ремонт дорог  в сельской местности </t>
  </si>
  <si>
    <t>Увеличение местного бюджета Каменского района и города Каменки (счет дорожного фонда (субсидии)), образовавшееся во исполнение Постановления Счетной палаты Приднестровской Молдавской Республики от 27.12.2021 года № 15/IV , в том числе:</t>
  </si>
  <si>
    <t>Недофинансирование расходов Дорожного фонда ввиду  отсутствия поступлений  налога с владельцев транспортных средств, в том числе:</t>
  </si>
  <si>
    <t>(руб.)</t>
  </si>
  <si>
    <t>Целевые субсидии государственной администрации города Тирасполя и города Днестровска на расширение участков дорог по ул. Одесской, уширение участка ул. Правды от ул. 25 Октября до ул. Карла Либкнехта и участка ул. Карла Либкнехта от ул. Правды до ул. Крупской (нечетная сторона)</t>
  </si>
  <si>
    <t>5.1.6.</t>
  </si>
  <si>
    <t>5.1.7.</t>
  </si>
  <si>
    <t>за счет остатков Дорожного фонда на счетах местных бюджетов городов и районов, ВСЕГО, в том числе:</t>
  </si>
  <si>
    <t>Дорожного фонда на счетах местных бюджетов городов и районов, ВСЕГО, в том числе:</t>
  </si>
  <si>
    <t>5.1.8.</t>
  </si>
  <si>
    <t>Государственным администрациям городов и районов</t>
  </si>
  <si>
    <r>
      <t>для перечисления</t>
    </r>
    <r>
      <rPr>
        <b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5,31%</t>
    </r>
    <r>
      <rPr>
        <sz val="12"/>
        <rFont val="Times New Roman"/>
        <family val="1"/>
        <charset val="204"/>
      </rPr>
      <t xml:space="preserve"> поступлений Дорожного фонда (за исключением налога с владельцев транспортных средств) на приобретение дорожной техники  (Приложение № 8.4)</t>
    </r>
  </si>
  <si>
    <r>
      <t>для перечисления</t>
    </r>
    <r>
      <rPr>
        <b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2,25%</t>
    </r>
    <r>
      <rPr>
        <sz val="12"/>
        <rFont val="Times New Roman"/>
        <family val="1"/>
        <charset val="204"/>
      </rPr>
      <t xml:space="preserve"> поступлений Дорожного фонда (за исключением налога с владельцев транспортных средств) на погашение задолженности дорожных предприятий перед ГУП "Дубоссарская ГЭС" (Приложение № 8.3)</t>
    </r>
  </si>
  <si>
    <t>Целевые субсидии государственной администрации Рыбницкого района и города Рыбницы на ликвидацию аварийной ситуации по а/д Тирасполь - Каменка, км 142-143</t>
  </si>
  <si>
    <t>Целевые субсидии государственной администрации г. Днестровска на реконструкцию и ремонт пешеходной дорожки, ведущей к Днестровскому водохранилищу</t>
  </si>
  <si>
    <t xml:space="preserve">Целевые субсидии государственной администрации Слободзейского района и города Слободзеи на строительство, реконструкцию и ремонт ливневой канализации в районе ул. Милева, г.Тирасполь, и с. Суклея, в том числе проектные работы </t>
  </si>
  <si>
    <t xml:space="preserve">государственная администрация Дубоссарского района и города Дубоссары </t>
  </si>
  <si>
    <t xml:space="preserve">государственная администрация Каменского района и города Каменки </t>
  </si>
  <si>
    <t xml:space="preserve">государственная администрация Рыбницкого района и города Рыбницы </t>
  </si>
  <si>
    <t>Увеличение местного бюджета Рыбницкого района и города Рыбницы (счет дорожного фонда (субсидии)), образовавшееся во исполнение Постановления Счетной палаты Приднестровской Молдавской Республики от 27.12.2021 года № 15/V , в том числе:</t>
  </si>
  <si>
    <t>Целевые субсидии государственной администрации города Тирасполя и города Днестровска на ремонт улиц и тротуаров</t>
  </si>
  <si>
    <t>5.1.9.</t>
  </si>
  <si>
    <t>5.1.10.</t>
  </si>
  <si>
    <t>5.1.11.</t>
  </si>
  <si>
    <t>Целевые субсидии государственной администрации города Бендеры на устройство парковки вдоль улицы Кишиневской в районе ТПП "Бендеры (Кишинев)"</t>
  </si>
  <si>
    <t xml:space="preserve">к  Закону Приднестровской Молдавской Республики  </t>
  </si>
  <si>
    <t>"О республиканском бюджете на 2022 год"</t>
  </si>
  <si>
    <t>к Закону Приднестровской Молдавской Республики</t>
  </si>
  <si>
    <t>"О внесении изменений и дополнений</t>
  </si>
  <si>
    <t>в Закон Приднестровской Молдавской Республики</t>
  </si>
  <si>
    <t>Приложение № 7</t>
  </si>
  <si>
    <t>Целевые субсидии государственной администрации города Бендеры на  ремонт ул. Ткаченко и ул. Гагарина, в том числе тротуары</t>
  </si>
  <si>
    <t>Целевые субсидии государственной администрации Григориопольского района и города Григориополя на ликвидацию аварийной ситуации по а/д Тирасполь - Каменка (обход                                                                                                  г. Григориополя)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</si>
</sst>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1" applyFont="1" applyAlignment="1">
      <alignment horizontal="right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right"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3" fontId="5" fillId="0" borderId="6" xfId="1" applyNumberFormat="1" applyFont="1" applyFill="1" applyBorder="1" applyAlignment="1">
      <alignment horizontal="right" vertical="center" wrapText="1"/>
    </xf>
    <xf numFmtId="49" fontId="5" fillId="0" borderId="7" xfId="1" applyNumberFormat="1" applyFont="1" applyFill="1" applyBorder="1" applyAlignment="1">
      <alignment horizontal="center" vertical="center" wrapText="1"/>
    </xf>
    <xf numFmtId="3" fontId="5" fillId="0" borderId="9" xfId="1" applyNumberFormat="1" applyFont="1" applyFill="1" applyBorder="1" applyAlignment="1">
      <alignment horizontal="right" vertical="center" wrapText="1"/>
    </xf>
    <xf numFmtId="0" fontId="3" fillId="0" borderId="12" xfId="1" applyFont="1" applyFill="1" applyBorder="1" applyAlignment="1">
      <alignment horizontal="center" vertical="center" wrapText="1"/>
    </xf>
    <xf numFmtId="3" fontId="3" fillId="0" borderId="14" xfId="1" applyNumberFormat="1" applyFont="1" applyFill="1" applyBorder="1" applyAlignment="1">
      <alignment horizontal="right"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3" fontId="5" fillId="0" borderId="7" xfId="1" applyNumberFormat="1" applyFont="1" applyFill="1" applyBorder="1" applyAlignment="1">
      <alignment horizontal="center" vertical="center" wrapText="1"/>
    </xf>
    <xf numFmtId="49" fontId="3" fillId="0" borderId="10" xfId="1" applyNumberFormat="1" applyFont="1" applyFill="1" applyBorder="1" applyAlignment="1">
      <alignment horizontal="center" vertical="center" wrapText="1"/>
    </xf>
    <xf numFmtId="3" fontId="3" fillId="0" borderId="21" xfId="1" applyNumberFormat="1" applyFont="1" applyFill="1" applyBorder="1" applyAlignment="1">
      <alignment horizontal="right" vertical="center" wrapText="1"/>
    </xf>
    <xf numFmtId="49" fontId="3" fillId="0" borderId="15" xfId="1" applyNumberFormat="1" applyFont="1" applyFill="1" applyBorder="1" applyAlignment="1">
      <alignment horizontal="center" vertical="center" wrapText="1"/>
    </xf>
    <xf numFmtId="3" fontId="3" fillId="0" borderId="22" xfId="1" applyNumberFormat="1" applyFont="1" applyFill="1" applyBorder="1" applyAlignment="1">
      <alignment horizontal="right" vertical="center" wrapText="1"/>
    </xf>
    <xf numFmtId="0" fontId="3" fillId="0" borderId="5" xfId="1" applyFont="1" applyFill="1" applyBorder="1" applyAlignment="1">
      <alignment vertical="center" wrapText="1"/>
    </xf>
    <xf numFmtId="0" fontId="3" fillId="0" borderId="5" xfId="1" applyFont="1" applyFill="1" applyBorder="1" applyAlignment="1">
      <alignment horizontal="right" vertical="center" wrapText="1"/>
    </xf>
    <xf numFmtId="10" fontId="3" fillId="0" borderId="5" xfId="1" applyNumberFormat="1" applyFont="1" applyFill="1" applyBorder="1" applyAlignment="1">
      <alignment horizontal="right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49" fontId="7" fillId="0" borderId="12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left" vertical="center" wrapText="1"/>
    </xf>
    <xf numFmtId="10" fontId="5" fillId="0" borderId="13" xfId="1" applyNumberFormat="1" applyFont="1" applyFill="1" applyBorder="1" applyAlignment="1">
      <alignment horizontal="right" vertical="center" wrapText="1"/>
    </xf>
    <xf numFmtId="10" fontId="5" fillId="0" borderId="13" xfId="2" applyNumberFormat="1" applyFont="1" applyFill="1" applyBorder="1" applyAlignment="1">
      <alignment horizontal="right" vertical="center" wrapText="1"/>
    </xf>
    <xf numFmtId="3" fontId="5" fillId="0" borderId="13" xfId="0" applyNumberFormat="1" applyFont="1" applyFill="1" applyBorder="1" applyAlignment="1">
      <alignment horizontal="right" vertical="center" wrapText="1"/>
    </xf>
    <xf numFmtId="3" fontId="5" fillId="0" borderId="14" xfId="0" applyNumberFormat="1" applyFont="1" applyFill="1" applyBorder="1" applyAlignment="1">
      <alignment horizontal="right" vertical="center" wrapText="1"/>
    </xf>
    <xf numFmtId="49" fontId="7" fillId="0" borderId="4" xfId="1" applyNumberFormat="1" applyFont="1" applyFill="1" applyBorder="1" applyAlignment="1">
      <alignment horizontal="right" vertical="center" wrapText="1"/>
    </xf>
    <xf numFmtId="0" fontId="5" fillId="0" borderId="5" xfId="1" applyFont="1" applyFill="1" applyBorder="1" applyAlignment="1">
      <alignment horizontal="left" vertical="center" wrapText="1"/>
    </xf>
    <xf numFmtId="10" fontId="5" fillId="0" borderId="5" xfId="1" applyNumberFormat="1" applyFont="1" applyFill="1" applyBorder="1" applyAlignment="1">
      <alignment horizontal="right" vertical="center" wrapText="1"/>
    </xf>
    <xf numFmtId="10" fontId="5" fillId="0" borderId="5" xfId="2" applyNumberFormat="1" applyFont="1" applyFill="1" applyBorder="1" applyAlignment="1">
      <alignment horizontal="right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right" vertical="center" wrapText="1"/>
    </xf>
    <xf numFmtId="0" fontId="5" fillId="0" borderId="5" xfId="1" applyFont="1" applyFill="1" applyBorder="1" applyAlignment="1">
      <alignment vertical="center" wrapText="1"/>
    </xf>
    <xf numFmtId="49" fontId="7" fillId="0" borderId="7" xfId="1" applyNumberFormat="1" applyFont="1" applyFill="1" applyBorder="1" applyAlignment="1">
      <alignment horizontal="right" vertical="center" wrapText="1"/>
    </xf>
    <xf numFmtId="0" fontId="5" fillId="0" borderId="8" xfId="1" applyFont="1" applyFill="1" applyBorder="1" applyAlignment="1">
      <alignment vertical="center" wrapText="1"/>
    </xf>
    <xf numFmtId="10" fontId="5" fillId="0" borderId="8" xfId="1" applyNumberFormat="1" applyFont="1" applyFill="1" applyBorder="1" applyAlignment="1">
      <alignment horizontal="right" vertical="center" wrapText="1"/>
    </xf>
    <xf numFmtId="10" fontId="5" fillId="0" borderId="8" xfId="2" applyNumberFormat="1" applyFont="1" applyFill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49" fontId="3" fillId="0" borderId="17" xfId="1" applyNumberFormat="1" applyFont="1" applyFill="1" applyBorder="1" applyAlignment="1">
      <alignment horizontal="center" vertical="center" wrapText="1"/>
    </xf>
    <xf numFmtId="3" fontId="3" fillId="0" borderId="23" xfId="1" applyNumberFormat="1" applyFont="1" applyFill="1" applyBorder="1" applyAlignment="1">
      <alignment horizontal="right" vertical="center" wrapText="1"/>
    </xf>
    <xf numFmtId="0" fontId="5" fillId="0" borderId="0" xfId="1" applyFont="1" applyBorder="1" applyAlignment="1">
      <alignment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3" fontId="7" fillId="0" borderId="9" xfId="1" applyNumberFormat="1" applyFont="1" applyFill="1" applyBorder="1" applyAlignment="1">
      <alignment horizontal="right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19" xfId="1" applyNumberFormat="1" applyFont="1" applyFill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left" vertical="center" wrapText="1"/>
    </xf>
    <xf numFmtId="3" fontId="3" fillId="0" borderId="21" xfId="1" applyNumberFormat="1" applyFont="1" applyFill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5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3" fontId="5" fillId="0" borderId="13" xfId="0" applyNumberFormat="1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vertical="center" wrapText="1"/>
    </xf>
    <xf numFmtId="0" fontId="5" fillId="0" borderId="20" xfId="1" applyFont="1" applyBorder="1" applyAlignment="1">
      <alignment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 vertical="center" wrapText="1"/>
    </xf>
    <xf numFmtId="3" fontId="3" fillId="0" borderId="21" xfId="1" applyNumberFormat="1" applyFont="1" applyFill="1" applyBorder="1" applyAlignment="1">
      <alignment horizontal="right" vertical="center" wrapText="1"/>
    </xf>
    <xf numFmtId="0" fontId="3" fillId="0" borderId="18" xfId="1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vertical="center" wrapText="1"/>
    </xf>
    <xf numFmtId="164" fontId="2" fillId="0" borderId="0" xfId="4" applyNumberFormat="1" applyFont="1" applyAlignment="1">
      <alignment vertical="center" wrapText="1"/>
    </xf>
    <xf numFmtId="164" fontId="5" fillId="0" borderId="0" xfId="4" applyNumberFormat="1" applyFont="1" applyAlignment="1">
      <alignment vertical="center" wrapText="1"/>
    </xf>
    <xf numFmtId="164" fontId="3" fillId="0" borderId="0" xfId="4" applyNumberFormat="1" applyFont="1" applyAlignment="1">
      <alignment vertical="center" wrapText="1"/>
    </xf>
    <xf numFmtId="164" fontId="5" fillId="0" borderId="0" xfId="4" applyNumberFormat="1" applyFont="1" applyBorder="1" applyAlignment="1">
      <alignment vertical="center" wrapText="1"/>
    </xf>
    <xf numFmtId="0" fontId="5" fillId="0" borderId="5" xfId="1" applyFont="1" applyFill="1" applyBorder="1" applyAlignment="1">
      <alignment horizontal="center" vertical="center" textRotation="90" wrapText="1"/>
    </xf>
    <xf numFmtId="3" fontId="6" fillId="2" borderId="0" xfId="0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right" vertical="center" wrapText="1"/>
    </xf>
    <xf numFmtId="0" fontId="3" fillId="0" borderId="11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3" fillId="0" borderId="16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textRotation="90" wrapText="1"/>
    </xf>
    <xf numFmtId="0" fontId="3" fillId="0" borderId="11" xfId="3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6" fillId="0" borderId="8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left" vertical="center" wrapText="1"/>
    </xf>
    <xf numFmtId="2" fontId="5" fillId="0" borderId="5" xfId="1" applyNumberFormat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left" vertical="center" wrapText="1"/>
    </xf>
    <xf numFmtId="49" fontId="3" fillId="0" borderId="12" xfId="1" applyNumberFormat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left" vertical="center" wrapText="1"/>
    </xf>
    <xf numFmtId="3" fontId="5" fillId="0" borderId="14" xfId="1" applyNumberFormat="1" applyFont="1" applyFill="1" applyBorder="1" applyAlignment="1">
      <alignment horizontal="right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right" vertical="center" wrapText="1"/>
    </xf>
  </cellXfs>
  <cellStyles count="5">
    <cellStyle name="Обычный" xfId="0" builtinId="0"/>
    <cellStyle name="Обычный 2 2" xfId="1"/>
    <cellStyle name="Обычный 3" xfId="3"/>
    <cellStyle name="Процентный 2 2" xfId="2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67"/>
  <sheetViews>
    <sheetView tabSelected="1" view="pageBreakPreview" zoomScale="60" zoomScaleNormal="70" workbookViewId="0">
      <pane xSplit="13" ySplit="10" topLeftCell="N47" activePane="bottomRight" state="frozenSplit"/>
      <selection pane="topRight" activeCell="L1" sqref="L1"/>
      <selection pane="bottomLeft" activeCell="A25" sqref="A25"/>
      <selection pane="bottomRight" activeCell="M63" sqref="A62:M63"/>
    </sheetView>
  </sheetViews>
  <sheetFormatPr defaultColWidth="9.109375" defaultRowHeight="13.2" x14ac:dyDescent="0.3"/>
  <cols>
    <col min="1" max="1" width="8" style="50" customWidth="1"/>
    <col min="2" max="2" width="63.6640625" style="49" customWidth="1"/>
    <col min="3" max="3" width="9" style="49" customWidth="1"/>
    <col min="4" max="4" width="10.88671875" style="49" customWidth="1"/>
    <col min="5" max="5" width="10.33203125" style="49" customWidth="1"/>
    <col min="6" max="6" width="9.6640625" style="49" customWidth="1"/>
    <col min="7" max="7" width="12.5546875" style="49" customWidth="1"/>
    <col min="8" max="8" width="13.33203125" style="49" customWidth="1"/>
    <col min="9" max="9" width="14.33203125" style="49" customWidth="1"/>
    <col min="10" max="10" width="11.109375" style="49" customWidth="1"/>
    <col min="11" max="11" width="12.33203125" style="49" customWidth="1"/>
    <col min="12" max="12" width="13.5546875" style="49" customWidth="1"/>
    <col min="13" max="13" width="13.6640625" style="49" customWidth="1"/>
    <col min="14" max="14" width="15" style="61" bestFit="1" customWidth="1"/>
    <col min="15" max="15" width="12.5546875" style="61" bestFit="1" customWidth="1"/>
    <col min="16" max="16384" width="9.109375" style="49"/>
  </cols>
  <sheetData>
    <row r="1" spans="1:15" ht="15.6" x14ac:dyDescent="0.3">
      <c r="M1" s="66" t="s">
        <v>106</v>
      </c>
    </row>
    <row r="2" spans="1:15" ht="15.6" x14ac:dyDescent="0.3">
      <c r="M2" s="66" t="s">
        <v>103</v>
      </c>
    </row>
    <row r="3" spans="1:15" ht="15.6" x14ac:dyDescent="0.3">
      <c r="M3" s="66" t="s">
        <v>104</v>
      </c>
    </row>
    <row r="4" spans="1:15" ht="15.6" x14ac:dyDescent="0.3">
      <c r="M4" s="66" t="s">
        <v>105</v>
      </c>
    </row>
    <row r="5" spans="1:15" ht="15.6" x14ac:dyDescent="0.3">
      <c r="M5" s="66" t="s">
        <v>102</v>
      </c>
    </row>
    <row r="7" spans="1:15" x14ac:dyDescent="0.3">
      <c r="A7" s="67" t="s">
        <v>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5" x14ac:dyDescent="0.3">
      <c r="A8" s="67" t="s">
        <v>101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9" spans="1:15" ht="14.4" customHeight="1" x14ac:dyDescent="0.3">
      <c r="H9" s="1"/>
      <c r="I9" s="1"/>
      <c r="J9" s="1"/>
      <c r="K9" s="67" t="s">
        <v>102</v>
      </c>
      <c r="L9" s="67"/>
      <c r="M9" s="67"/>
    </row>
    <row r="10" spans="1:15" ht="15.75" customHeight="1" x14ac:dyDescent="0.3">
      <c r="A10" s="69" t="s">
        <v>1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</row>
    <row r="11" spans="1:15" ht="16.5" customHeight="1" thickBot="1" x14ac:dyDescent="0.35"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7" t="s">
        <v>79</v>
      </c>
    </row>
    <row r="12" spans="1:15" s="51" customFormat="1" ht="15.75" customHeight="1" x14ac:dyDescent="0.3">
      <c r="A12" s="2" t="s">
        <v>59</v>
      </c>
      <c r="B12" s="70" t="s">
        <v>2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3">
        <f>SUM(M13:M14)</f>
        <v>38513611</v>
      </c>
      <c r="N12" s="62"/>
      <c r="O12" s="62"/>
    </row>
    <row r="13" spans="1:15" s="51" customFormat="1" ht="15.75" customHeight="1" x14ac:dyDescent="0.3">
      <c r="A13" s="4" t="s">
        <v>60</v>
      </c>
      <c r="B13" s="73" t="s">
        <v>47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5">
        <v>34263453</v>
      </c>
      <c r="N13" s="62"/>
      <c r="O13" s="62"/>
    </row>
    <row r="14" spans="1:15" s="51" customFormat="1" ht="16.5" customHeight="1" thickBot="1" x14ac:dyDescent="0.35">
      <c r="A14" s="6" t="s">
        <v>57</v>
      </c>
      <c r="B14" s="74" t="s">
        <v>84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">
        <v>4250158</v>
      </c>
      <c r="N14" s="62"/>
      <c r="O14" s="62"/>
    </row>
    <row r="15" spans="1:15" s="52" customFormat="1" ht="15.6" x14ac:dyDescent="0.3">
      <c r="A15" s="8" t="s">
        <v>58</v>
      </c>
      <c r="B15" s="72" t="s">
        <v>3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9">
        <f>SUM(M16:M18)</f>
        <v>225007957</v>
      </c>
      <c r="N15" s="63"/>
      <c r="O15" s="63"/>
    </row>
    <row r="16" spans="1:15" s="51" customFormat="1" ht="15.75" customHeight="1" x14ac:dyDescent="0.3">
      <c r="A16" s="10" t="s">
        <v>4</v>
      </c>
      <c r="B16" s="73" t="s">
        <v>5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5">
        <v>11728432</v>
      </c>
      <c r="N16" s="62"/>
      <c r="O16" s="62"/>
    </row>
    <row r="17" spans="1:15" s="51" customFormat="1" ht="15.6" x14ac:dyDescent="0.3">
      <c r="A17" s="10" t="s">
        <v>6</v>
      </c>
      <c r="B17" s="73" t="s">
        <v>7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5">
        <f>83347743+4619403</f>
        <v>87967146</v>
      </c>
      <c r="N17" s="62"/>
      <c r="O17" s="62"/>
    </row>
    <row r="18" spans="1:15" s="51" customFormat="1" ht="16.5" customHeight="1" thickBot="1" x14ac:dyDescent="0.35">
      <c r="A18" s="11" t="s">
        <v>8</v>
      </c>
      <c r="B18" s="74" t="s">
        <v>69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">
        <v>125312379</v>
      </c>
      <c r="N18" s="62"/>
      <c r="O18" s="62"/>
    </row>
    <row r="19" spans="1:15" s="51" customFormat="1" ht="36" customHeight="1" thickBot="1" x14ac:dyDescent="0.35">
      <c r="A19" s="12" t="s">
        <v>61</v>
      </c>
      <c r="B19" s="68" t="s">
        <v>72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13">
        <v>433422</v>
      </c>
      <c r="N19" s="62"/>
      <c r="O19" s="62"/>
    </row>
    <row r="20" spans="1:15" s="51" customFormat="1" ht="32.25" customHeight="1" thickBot="1" x14ac:dyDescent="0.35">
      <c r="A20" s="12" t="s">
        <v>62</v>
      </c>
      <c r="B20" s="68" t="s">
        <v>73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13">
        <v>173108</v>
      </c>
      <c r="N20" s="62"/>
      <c r="O20" s="62"/>
    </row>
    <row r="21" spans="1:15" s="52" customFormat="1" ht="15.6" x14ac:dyDescent="0.3">
      <c r="A21" s="8" t="s">
        <v>64</v>
      </c>
      <c r="B21" s="72" t="s">
        <v>9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9">
        <f>SUM(M22+M58+M61+M64+M66+M49+M65)</f>
        <v>232795544</v>
      </c>
      <c r="N21" s="63">
        <v>227938856</v>
      </c>
      <c r="O21" s="63">
        <f>M21-N21</f>
        <v>4856688</v>
      </c>
    </row>
    <row r="22" spans="1:15" s="52" customFormat="1" ht="16.5" customHeight="1" x14ac:dyDescent="0.3">
      <c r="A22" s="14" t="s">
        <v>38</v>
      </c>
      <c r="B22" s="79" t="s">
        <v>10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15">
        <f>SUM(M27+M42+M43+M37+M38+M45+M44+M36+M39+M40+M41)</f>
        <v>202400586</v>
      </c>
      <c r="N22" s="63"/>
      <c r="O22" s="63">
        <f>M49+M58+M61</f>
        <v>4856688</v>
      </c>
    </row>
    <row r="23" spans="1:15" s="51" customFormat="1" ht="84" customHeight="1" x14ac:dyDescent="0.3">
      <c r="A23" s="77" t="s">
        <v>11</v>
      </c>
      <c r="B23" s="77" t="s">
        <v>12</v>
      </c>
      <c r="C23" s="77" t="s">
        <v>13</v>
      </c>
      <c r="D23" s="77"/>
      <c r="E23" s="77"/>
      <c r="F23" s="80" t="s">
        <v>14</v>
      </c>
      <c r="G23" s="77" t="s">
        <v>15</v>
      </c>
      <c r="H23" s="77"/>
      <c r="I23" s="77"/>
      <c r="J23" s="77"/>
      <c r="K23" s="77" t="s">
        <v>16</v>
      </c>
      <c r="L23" s="77"/>
      <c r="M23" s="80" t="s">
        <v>17</v>
      </c>
      <c r="N23" s="62"/>
      <c r="O23" s="62">
        <f>O22-O21</f>
        <v>0</v>
      </c>
    </row>
    <row r="24" spans="1:15" s="51" customFormat="1" ht="47.25" customHeight="1" x14ac:dyDescent="0.3">
      <c r="A24" s="77"/>
      <c r="B24" s="77"/>
      <c r="C24" s="80" t="s">
        <v>18</v>
      </c>
      <c r="D24" s="80" t="s">
        <v>19</v>
      </c>
      <c r="E24" s="80" t="s">
        <v>20</v>
      </c>
      <c r="F24" s="80"/>
      <c r="G24" s="80" t="s">
        <v>21</v>
      </c>
      <c r="H24" s="88" t="s">
        <v>22</v>
      </c>
      <c r="I24" s="88"/>
      <c r="J24" s="88"/>
      <c r="K24" s="80" t="s">
        <v>23</v>
      </c>
      <c r="L24" s="80" t="s">
        <v>24</v>
      </c>
      <c r="M24" s="80"/>
      <c r="N24" s="62"/>
      <c r="O24" s="62"/>
    </row>
    <row r="25" spans="1:15" s="51" customFormat="1" ht="15.75" customHeight="1" x14ac:dyDescent="0.3">
      <c r="A25" s="77"/>
      <c r="B25" s="77"/>
      <c r="C25" s="80"/>
      <c r="D25" s="80"/>
      <c r="E25" s="80"/>
      <c r="F25" s="80"/>
      <c r="G25" s="80"/>
      <c r="H25" s="80" t="s">
        <v>25</v>
      </c>
      <c r="I25" s="77" t="s">
        <v>26</v>
      </c>
      <c r="J25" s="77"/>
      <c r="K25" s="80"/>
      <c r="L25" s="80"/>
      <c r="M25" s="80"/>
      <c r="N25" s="62"/>
      <c r="O25" s="62"/>
    </row>
    <row r="26" spans="1:15" s="51" customFormat="1" ht="213" x14ac:dyDescent="0.3">
      <c r="A26" s="77"/>
      <c r="B26" s="77"/>
      <c r="C26" s="80"/>
      <c r="D26" s="80"/>
      <c r="E26" s="80"/>
      <c r="F26" s="80"/>
      <c r="G26" s="80"/>
      <c r="H26" s="80"/>
      <c r="I26" s="65" t="s">
        <v>27</v>
      </c>
      <c r="J26" s="65" t="s">
        <v>28</v>
      </c>
      <c r="K26" s="80"/>
      <c r="L26" s="80"/>
      <c r="M26" s="80"/>
      <c r="N26" s="62"/>
      <c r="O26" s="62"/>
    </row>
    <row r="27" spans="1:15" s="51" customFormat="1" ht="33" customHeight="1" x14ac:dyDescent="0.3">
      <c r="A27" s="56" t="s">
        <v>39</v>
      </c>
      <c r="B27" s="16" t="s">
        <v>68</v>
      </c>
      <c r="C27" s="17"/>
      <c r="D27" s="17"/>
      <c r="E27" s="17"/>
      <c r="F27" s="18">
        <f>SUM(F28:F35)</f>
        <v>1</v>
      </c>
      <c r="G27" s="19">
        <f>G31+G32+G33+G34+G35</f>
        <v>67164451</v>
      </c>
      <c r="H27" s="19">
        <f>H28+H29+H30+H31+H32+H33+H34+H35</f>
        <v>104687746.4923</v>
      </c>
      <c r="I27" s="19">
        <f>SUM(I28:I35)</f>
        <v>104687746.4923</v>
      </c>
      <c r="J27" s="19">
        <f>SUM(J28:J35)</f>
        <v>0</v>
      </c>
      <c r="K27" s="19">
        <f>SUM(K28:K35)</f>
        <v>11728432</v>
      </c>
      <c r="L27" s="19">
        <f>SUM(L28:L35)</f>
        <v>160123765</v>
      </c>
      <c r="M27" s="20">
        <f>SUM(M28:M35)</f>
        <v>171852197</v>
      </c>
      <c r="N27" s="62"/>
      <c r="O27" s="62"/>
    </row>
    <row r="28" spans="1:15" s="51" customFormat="1" ht="15.6" x14ac:dyDescent="0.3">
      <c r="A28" s="21" t="s">
        <v>49</v>
      </c>
      <c r="B28" s="22" t="s">
        <v>29</v>
      </c>
      <c r="C28" s="23"/>
      <c r="D28" s="23">
        <v>1</v>
      </c>
      <c r="E28" s="23">
        <v>1</v>
      </c>
      <c r="F28" s="24">
        <v>0.15690000000000001</v>
      </c>
      <c r="G28" s="25">
        <v>0</v>
      </c>
      <c r="H28" s="53">
        <f t="shared" ref="H28:H35" si="0">M28*D28</f>
        <v>30656546</v>
      </c>
      <c r="I28" s="25">
        <f>H28-J28</f>
        <v>30656546</v>
      </c>
      <c r="J28" s="25">
        <v>0</v>
      </c>
      <c r="K28" s="25">
        <v>5533127</v>
      </c>
      <c r="L28" s="25">
        <v>25123419</v>
      </c>
      <c r="M28" s="26">
        <f>L28+K28</f>
        <v>30656546</v>
      </c>
      <c r="N28" s="62"/>
      <c r="O28" s="62"/>
    </row>
    <row r="29" spans="1:15" s="51" customFormat="1" ht="15.6" x14ac:dyDescent="0.3">
      <c r="A29" s="27" t="s">
        <v>50</v>
      </c>
      <c r="B29" s="28" t="s">
        <v>30</v>
      </c>
      <c r="C29" s="29"/>
      <c r="D29" s="29">
        <v>1</v>
      </c>
      <c r="E29" s="29">
        <v>1</v>
      </c>
      <c r="F29" s="30">
        <v>4.7000000000000002E-3</v>
      </c>
      <c r="G29" s="31">
        <v>0</v>
      </c>
      <c r="H29" s="54">
        <f t="shared" si="0"/>
        <v>1026021</v>
      </c>
      <c r="I29" s="31">
        <f t="shared" ref="I29:I35" si="1">H29-J29</f>
        <v>1026021</v>
      </c>
      <c r="J29" s="31">
        <v>0</v>
      </c>
      <c r="K29" s="31">
        <v>273439</v>
      </c>
      <c r="L29" s="31">
        <v>752582</v>
      </c>
      <c r="M29" s="32">
        <f t="shared" ref="M29:M35" si="2">L29+K29</f>
        <v>1026021</v>
      </c>
      <c r="N29" s="62"/>
      <c r="O29" s="62"/>
    </row>
    <row r="30" spans="1:15" s="51" customFormat="1" ht="15.6" x14ac:dyDescent="0.3">
      <c r="A30" s="27" t="s">
        <v>51</v>
      </c>
      <c r="B30" s="28" t="s">
        <v>31</v>
      </c>
      <c r="C30" s="29"/>
      <c r="D30" s="29">
        <v>1</v>
      </c>
      <c r="E30" s="29">
        <v>1</v>
      </c>
      <c r="F30" s="30">
        <v>0.11</v>
      </c>
      <c r="G30" s="31">
        <v>0</v>
      </c>
      <c r="H30" s="54">
        <f t="shared" si="0"/>
        <v>19186995</v>
      </c>
      <c r="I30" s="31">
        <f t="shared" si="1"/>
        <v>19186995</v>
      </c>
      <c r="J30" s="31">
        <v>0</v>
      </c>
      <c r="K30" s="31">
        <v>1573381</v>
      </c>
      <c r="L30" s="31">
        <v>17613614</v>
      </c>
      <c r="M30" s="32">
        <f t="shared" si="2"/>
        <v>19186995</v>
      </c>
      <c r="N30" s="62"/>
      <c r="O30" s="62"/>
    </row>
    <row r="31" spans="1:15" s="51" customFormat="1" ht="15.6" x14ac:dyDescent="0.3">
      <c r="A31" s="27" t="s">
        <v>52</v>
      </c>
      <c r="B31" s="28" t="s">
        <v>32</v>
      </c>
      <c r="C31" s="29">
        <v>0.49249999999999999</v>
      </c>
      <c r="D31" s="29">
        <f>E31-C31</f>
        <v>0.50750000000000006</v>
      </c>
      <c r="E31" s="29">
        <v>1</v>
      </c>
      <c r="F31" s="30">
        <v>0.1174</v>
      </c>
      <c r="G31" s="54">
        <v>9458780</v>
      </c>
      <c r="H31" s="54">
        <f t="shared" si="0"/>
        <v>9746864.3300000019</v>
      </c>
      <c r="I31" s="31">
        <f t="shared" si="1"/>
        <v>9746864.3300000019</v>
      </c>
      <c r="J31" s="31">
        <v>0</v>
      </c>
      <c r="K31" s="31">
        <v>407114</v>
      </c>
      <c r="L31" s="31">
        <v>18798530</v>
      </c>
      <c r="M31" s="32">
        <f t="shared" si="2"/>
        <v>19205644</v>
      </c>
      <c r="N31" s="62"/>
      <c r="O31" s="62"/>
    </row>
    <row r="32" spans="1:15" s="51" customFormat="1" ht="15.6" x14ac:dyDescent="0.3">
      <c r="A32" s="27" t="s">
        <v>53</v>
      </c>
      <c r="B32" s="33" t="s">
        <v>33</v>
      </c>
      <c r="C32" s="29">
        <v>0.53359999999999996</v>
      </c>
      <c r="D32" s="29">
        <f t="shared" ref="D32:D35" si="3">E32-C32</f>
        <v>0.46640000000000004</v>
      </c>
      <c r="E32" s="29">
        <v>1</v>
      </c>
      <c r="F32" s="30">
        <v>0.12839999999999999</v>
      </c>
      <c r="G32" s="54">
        <v>11347647</v>
      </c>
      <c r="H32" s="54">
        <f t="shared" si="0"/>
        <v>9918558.4784000013</v>
      </c>
      <c r="I32" s="31">
        <f t="shared" si="1"/>
        <v>9918558.4784000013</v>
      </c>
      <c r="J32" s="31">
        <v>0</v>
      </c>
      <c r="K32" s="31">
        <v>706315</v>
      </c>
      <c r="L32" s="31">
        <v>20559891</v>
      </c>
      <c r="M32" s="32">
        <f t="shared" si="2"/>
        <v>21266206</v>
      </c>
      <c r="N32" s="62"/>
      <c r="O32" s="62"/>
    </row>
    <row r="33" spans="1:83" s="51" customFormat="1" ht="15.6" x14ac:dyDescent="0.3">
      <c r="A33" s="27" t="s">
        <v>54</v>
      </c>
      <c r="B33" s="33" t="s">
        <v>34</v>
      </c>
      <c r="C33" s="29">
        <v>0.61170000000000002</v>
      </c>
      <c r="D33" s="29">
        <f t="shared" si="3"/>
        <v>0.38829999999999998</v>
      </c>
      <c r="E33" s="29">
        <v>1</v>
      </c>
      <c r="F33" s="30">
        <v>0.1012</v>
      </c>
      <c r="G33" s="54">
        <v>10119559</v>
      </c>
      <c r="H33" s="54">
        <f t="shared" si="0"/>
        <v>6423777.3687999994</v>
      </c>
      <c r="I33" s="31">
        <f t="shared" si="1"/>
        <v>6423777.3687999994</v>
      </c>
      <c r="J33" s="31">
        <v>0</v>
      </c>
      <c r="K33" s="31">
        <v>338811</v>
      </c>
      <c r="L33" s="31">
        <v>16204525</v>
      </c>
      <c r="M33" s="32">
        <f t="shared" si="2"/>
        <v>16543336</v>
      </c>
      <c r="N33" s="62"/>
      <c r="O33" s="62"/>
    </row>
    <row r="34" spans="1:83" s="51" customFormat="1" ht="15.6" x14ac:dyDescent="0.3">
      <c r="A34" s="27" t="s">
        <v>55</v>
      </c>
      <c r="B34" s="33" t="s">
        <v>35</v>
      </c>
      <c r="C34" s="29">
        <v>0.52629999999999999</v>
      </c>
      <c r="D34" s="29">
        <f t="shared" si="3"/>
        <v>0.47370000000000001</v>
      </c>
      <c r="E34" s="29">
        <v>1</v>
      </c>
      <c r="F34" s="30">
        <v>0.17710000000000001</v>
      </c>
      <c r="G34" s="54">
        <v>15875633</v>
      </c>
      <c r="H34" s="54">
        <f t="shared" si="0"/>
        <v>14288974.335900001</v>
      </c>
      <c r="I34" s="31">
        <f t="shared" si="1"/>
        <v>14288974.335900001</v>
      </c>
      <c r="J34" s="31">
        <v>0</v>
      </c>
      <c r="K34" s="31">
        <v>1806688</v>
      </c>
      <c r="L34" s="31">
        <v>28357919</v>
      </c>
      <c r="M34" s="32">
        <f>L34+K34</f>
        <v>30164607</v>
      </c>
      <c r="N34" s="62"/>
      <c r="O34" s="62"/>
    </row>
    <row r="35" spans="1:83" s="51" customFormat="1" ht="16.2" thickBot="1" x14ac:dyDescent="0.35">
      <c r="A35" s="34" t="s">
        <v>56</v>
      </c>
      <c r="B35" s="35" t="s">
        <v>36</v>
      </c>
      <c r="C35" s="36">
        <v>0.60240000000000005</v>
      </c>
      <c r="D35" s="36">
        <f t="shared" si="3"/>
        <v>0.39759999999999995</v>
      </c>
      <c r="E35" s="36">
        <v>1</v>
      </c>
      <c r="F35" s="37">
        <v>0.20430000000000001</v>
      </c>
      <c r="G35" s="60">
        <v>20362832</v>
      </c>
      <c r="H35" s="60">
        <f t="shared" si="0"/>
        <v>13440009.979199998</v>
      </c>
      <c r="I35" s="38">
        <f t="shared" si="1"/>
        <v>13440009.979199998</v>
      </c>
      <c r="J35" s="38">
        <v>0</v>
      </c>
      <c r="K35" s="38">
        <v>1089557</v>
      </c>
      <c r="L35" s="38">
        <v>32713285</v>
      </c>
      <c r="M35" s="39">
        <f t="shared" si="2"/>
        <v>33802842</v>
      </c>
      <c r="N35" s="62"/>
      <c r="O35" s="62"/>
    </row>
    <row r="36" spans="1:83" s="51" customFormat="1" ht="33.75" customHeight="1" thickBot="1" x14ac:dyDescent="0.35">
      <c r="A36" s="40" t="s">
        <v>40</v>
      </c>
      <c r="B36" s="59" t="s">
        <v>86</v>
      </c>
      <c r="C36" s="89" t="s">
        <v>87</v>
      </c>
      <c r="D36" s="89"/>
      <c r="E36" s="89"/>
      <c r="F36" s="89"/>
      <c r="G36" s="89"/>
      <c r="H36" s="89"/>
      <c r="I36" s="89"/>
      <c r="J36" s="89"/>
      <c r="K36" s="89"/>
      <c r="L36" s="89"/>
      <c r="M36" s="41">
        <v>0</v>
      </c>
      <c r="N36" s="64"/>
      <c r="O36" s="64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</row>
    <row r="37" spans="1:83" s="55" customFormat="1" ht="33.75" customHeight="1" thickBot="1" x14ac:dyDescent="0.35">
      <c r="A37" s="12" t="s">
        <v>41</v>
      </c>
      <c r="B37" s="68" t="s">
        <v>91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13">
        <v>5000957</v>
      </c>
      <c r="N37" s="64"/>
      <c r="O37" s="64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</row>
    <row r="38" spans="1:83" s="55" customFormat="1" ht="33" customHeight="1" thickBot="1" x14ac:dyDescent="0.35">
      <c r="A38" s="12" t="s">
        <v>42</v>
      </c>
      <c r="B38" s="68" t="s">
        <v>80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13">
        <v>7200000</v>
      </c>
      <c r="N38" s="64"/>
      <c r="O38" s="64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</row>
    <row r="39" spans="1:83" s="55" customFormat="1" ht="33" customHeight="1" thickBot="1" x14ac:dyDescent="0.35">
      <c r="A39" s="12" t="s">
        <v>71</v>
      </c>
      <c r="B39" s="68" t="s">
        <v>96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58">
        <v>4300000</v>
      </c>
      <c r="N39" s="64"/>
      <c r="O39" s="64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</row>
    <row r="40" spans="1:83" s="55" customFormat="1" ht="33" customHeight="1" thickBot="1" x14ac:dyDescent="0.35">
      <c r="A40" s="12" t="s">
        <v>81</v>
      </c>
      <c r="B40" s="68" t="s">
        <v>100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58">
        <v>1100000</v>
      </c>
      <c r="N40" s="64"/>
      <c r="O40" s="64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</row>
    <row r="41" spans="1:83" s="55" customFormat="1" ht="33" customHeight="1" thickBot="1" x14ac:dyDescent="0.35">
      <c r="A41" s="12" t="s">
        <v>82</v>
      </c>
      <c r="B41" s="68" t="s">
        <v>107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58">
        <v>8086270</v>
      </c>
      <c r="N41" s="64"/>
      <c r="O41" s="64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</row>
    <row r="42" spans="1:83" s="51" customFormat="1" ht="33.6" customHeight="1" thickBot="1" x14ac:dyDescent="0.35">
      <c r="A42" s="12" t="s">
        <v>85</v>
      </c>
      <c r="B42" s="68" t="s">
        <v>108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58">
        <v>1369400</v>
      </c>
      <c r="N42" s="64"/>
      <c r="O42" s="64"/>
    </row>
    <row r="43" spans="1:83" s="51" customFormat="1" ht="26.4" customHeight="1" thickBot="1" x14ac:dyDescent="0.35">
      <c r="A43" s="12" t="s">
        <v>97</v>
      </c>
      <c r="B43" s="68" t="s">
        <v>89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58">
        <v>1835751</v>
      </c>
      <c r="N43" s="64"/>
      <c r="O43" s="64"/>
    </row>
    <row r="44" spans="1:83" s="51" customFormat="1" ht="24" customHeight="1" thickBot="1" x14ac:dyDescent="0.35">
      <c r="A44" s="12" t="s">
        <v>98</v>
      </c>
      <c r="B44" s="68" t="s">
        <v>90</v>
      </c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58">
        <v>1400000</v>
      </c>
      <c r="N44" s="64"/>
      <c r="O44" s="64"/>
    </row>
    <row r="45" spans="1:83" s="51" customFormat="1" ht="20.399999999999999" customHeight="1" x14ac:dyDescent="0.3">
      <c r="A45" s="45" t="s">
        <v>99</v>
      </c>
      <c r="B45" s="71" t="s">
        <v>78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3">
        <f>SUM(M46:M48)</f>
        <v>256011</v>
      </c>
      <c r="N45" s="62"/>
      <c r="O45" s="62"/>
    </row>
    <row r="46" spans="1:83" s="42" customFormat="1" ht="15.75" customHeight="1" x14ac:dyDescent="0.3">
      <c r="A46" s="4"/>
      <c r="B46" s="75" t="s">
        <v>92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5">
        <v>195616</v>
      </c>
      <c r="N46" s="62"/>
      <c r="O46" s="62"/>
    </row>
    <row r="47" spans="1:83" s="42" customFormat="1" ht="15.75" customHeight="1" x14ac:dyDescent="0.3">
      <c r="A47" s="4"/>
      <c r="B47" s="75" t="s">
        <v>93</v>
      </c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5">
        <v>7257</v>
      </c>
      <c r="N47" s="62"/>
      <c r="O47" s="62"/>
    </row>
    <row r="48" spans="1:83" s="42" customFormat="1" ht="16.5" customHeight="1" thickBot="1" x14ac:dyDescent="0.35">
      <c r="A48" s="6"/>
      <c r="B48" s="83" t="s">
        <v>94</v>
      </c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7">
        <v>53138</v>
      </c>
      <c r="N48" s="62"/>
      <c r="O48" s="62"/>
    </row>
    <row r="49" spans="1:15" s="42" customFormat="1" ht="15.75" customHeight="1" x14ac:dyDescent="0.3">
      <c r="A49" s="40" t="s">
        <v>43</v>
      </c>
      <c r="B49" s="86" t="s">
        <v>83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41">
        <f>SUM(M50:M57)</f>
        <v>4250158</v>
      </c>
      <c r="N49" s="64"/>
      <c r="O49" s="64"/>
    </row>
    <row r="50" spans="1:15" s="42" customFormat="1" ht="15.6" x14ac:dyDescent="0.3">
      <c r="A50" s="27" t="s">
        <v>49</v>
      </c>
      <c r="B50" s="78" t="s">
        <v>29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43">
        <v>1205262</v>
      </c>
      <c r="N50" s="64"/>
      <c r="O50" s="64"/>
    </row>
    <row r="51" spans="1:15" s="42" customFormat="1" ht="15.6" x14ac:dyDescent="0.3">
      <c r="A51" s="27" t="s">
        <v>50</v>
      </c>
      <c r="B51" s="78" t="s">
        <v>30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43">
        <v>309259</v>
      </c>
      <c r="N51" s="64"/>
      <c r="O51" s="64"/>
    </row>
    <row r="52" spans="1:15" s="42" customFormat="1" ht="15.6" x14ac:dyDescent="0.3">
      <c r="A52" s="27" t="s">
        <v>51</v>
      </c>
      <c r="B52" s="78" t="s">
        <v>31</v>
      </c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43">
        <v>1900000</v>
      </c>
      <c r="N52" s="64"/>
      <c r="O52" s="64"/>
    </row>
    <row r="53" spans="1:15" s="42" customFormat="1" ht="15.6" x14ac:dyDescent="0.3">
      <c r="A53" s="27" t="s">
        <v>52</v>
      </c>
      <c r="B53" s="78" t="s">
        <v>32</v>
      </c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43">
        <v>151174</v>
      </c>
      <c r="N53" s="64"/>
      <c r="O53" s="64"/>
    </row>
    <row r="54" spans="1:15" s="42" customFormat="1" ht="15.6" x14ac:dyDescent="0.3">
      <c r="A54" s="27" t="s">
        <v>53</v>
      </c>
      <c r="B54" s="78" t="s">
        <v>33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43">
        <v>77095</v>
      </c>
      <c r="N54" s="64"/>
      <c r="O54" s="64"/>
    </row>
    <row r="55" spans="1:15" s="51" customFormat="1" ht="15.6" x14ac:dyDescent="0.3">
      <c r="A55" s="27" t="s">
        <v>54</v>
      </c>
      <c r="B55" s="78" t="s">
        <v>34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43">
        <v>499127</v>
      </c>
      <c r="N55" s="64"/>
      <c r="O55" s="64"/>
    </row>
    <row r="56" spans="1:15" s="51" customFormat="1" ht="15.6" x14ac:dyDescent="0.3">
      <c r="A56" s="27" t="s">
        <v>55</v>
      </c>
      <c r="B56" s="78" t="s">
        <v>35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43">
        <v>65499</v>
      </c>
      <c r="N56" s="64"/>
      <c r="O56" s="64"/>
    </row>
    <row r="57" spans="1:15" s="51" customFormat="1" ht="16.2" thickBot="1" x14ac:dyDescent="0.35">
      <c r="A57" s="34" t="s">
        <v>56</v>
      </c>
      <c r="B57" s="84" t="s">
        <v>36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44">
        <v>42742</v>
      </c>
      <c r="N57" s="64"/>
      <c r="O57" s="64"/>
    </row>
    <row r="58" spans="1:15" s="51" customFormat="1" ht="42" customHeight="1" x14ac:dyDescent="0.3">
      <c r="A58" s="45" t="s">
        <v>48</v>
      </c>
      <c r="B58" s="71" t="s">
        <v>95</v>
      </c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3">
        <f>SUM(M59:M60)</f>
        <v>433422</v>
      </c>
      <c r="N58" s="62"/>
      <c r="O58" s="62"/>
    </row>
    <row r="59" spans="1:15" s="51" customFormat="1" ht="15.75" customHeight="1" x14ac:dyDescent="0.3">
      <c r="A59" s="4"/>
      <c r="B59" s="75" t="s">
        <v>75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5">
        <v>285938</v>
      </c>
      <c r="N59" s="62"/>
      <c r="O59" s="62"/>
    </row>
    <row r="60" spans="1:15" s="51" customFormat="1" ht="16.5" customHeight="1" thickBot="1" x14ac:dyDescent="0.35">
      <c r="A60" s="6"/>
      <c r="B60" s="83" t="s">
        <v>76</v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7">
        <v>147484</v>
      </c>
      <c r="N60" s="62"/>
      <c r="O60" s="62"/>
    </row>
    <row r="61" spans="1:15" s="51" customFormat="1" ht="31.5" customHeight="1" x14ac:dyDescent="0.3">
      <c r="A61" s="45" t="s">
        <v>65</v>
      </c>
      <c r="B61" s="71" t="s">
        <v>77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3">
        <f>SUM(M62:M63)</f>
        <v>173108</v>
      </c>
      <c r="N61" s="62"/>
      <c r="O61" s="62"/>
    </row>
    <row r="62" spans="1:15" s="51" customFormat="1" ht="15.75" customHeight="1" x14ac:dyDescent="0.3">
      <c r="A62" s="93"/>
      <c r="B62" s="75" t="s">
        <v>74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94">
        <v>170568</v>
      </c>
      <c r="N62" s="62"/>
      <c r="O62" s="62"/>
    </row>
    <row r="63" spans="1:15" s="51" customFormat="1" ht="16.5" customHeight="1" x14ac:dyDescent="0.3">
      <c r="A63" s="93"/>
      <c r="B63" s="75" t="s">
        <v>22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94">
        <v>2540</v>
      </c>
      <c r="N63" s="62"/>
      <c r="O63" s="62"/>
    </row>
    <row r="64" spans="1:15" s="51" customFormat="1" ht="86.25" customHeight="1" x14ac:dyDescent="0.3">
      <c r="A64" s="90" t="s">
        <v>66</v>
      </c>
      <c r="B64" s="72" t="s">
        <v>37</v>
      </c>
      <c r="C64" s="91" t="s">
        <v>70</v>
      </c>
      <c r="D64" s="91"/>
      <c r="E64" s="91"/>
      <c r="F64" s="91"/>
      <c r="G64" s="91"/>
      <c r="H64" s="91"/>
      <c r="I64" s="91"/>
      <c r="J64" s="91"/>
      <c r="K64" s="91"/>
      <c r="L64" s="91"/>
      <c r="M64" s="92">
        <v>1423760</v>
      </c>
      <c r="N64" s="62"/>
      <c r="O64" s="62"/>
    </row>
    <row r="65" spans="1:15" ht="36" customHeight="1" thickBot="1" x14ac:dyDescent="0.35">
      <c r="A65" s="85"/>
      <c r="B65" s="83"/>
      <c r="C65" s="74" t="s">
        <v>88</v>
      </c>
      <c r="D65" s="74"/>
      <c r="E65" s="74"/>
      <c r="F65" s="74"/>
      <c r="G65" s="74"/>
      <c r="H65" s="74"/>
      <c r="I65" s="74"/>
      <c r="J65" s="74"/>
      <c r="K65" s="74"/>
      <c r="L65" s="74"/>
      <c r="M65" s="7">
        <f>0+4692150</f>
        <v>4692150</v>
      </c>
      <c r="N65" s="62"/>
      <c r="O65" s="62"/>
    </row>
    <row r="66" spans="1:15" ht="16.2" thickBot="1" x14ac:dyDescent="0.35">
      <c r="A66" s="12" t="s">
        <v>67</v>
      </c>
      <c r="B66" s="68" t="s">
        <v>44</v>
      </c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48">
        <f>79430598-60008238</f>
        <v>19422360</v>
      </c>
      <c r="N66" s="62"/>
      <c r="O66" s="62"/>
    </row>
    <row r="67" spans="1:15" ht="32.25" customHeight="1" thickBot="1" x14ac:dyDescent="0.35">
      <c r="A67" s="46" t="s">
        <v>63</v>
      </c>
      <c r="B67" s="47" t="s">
        <v>45</v>
      </c>
      <c r="C67" s="81" t="s">
        <v>46</v>
      </c>
      <c r="D67" s="81"/>
      <c r="E67" s="81"/>
      <c r="F67" s="81"/>
      <c r="G67" s="81"/>
      <c r="H67" s="81"/>
      <c r="I67" s="81"/>
      <c r="J67" s="81"/>
      <c r="K67" s="81"/>
      <c r="L67" s="81"/>
      <c r="M67" s="48">
        <v>31332554</v>
      </c>
      <c r="N67" s="62"/>
      <c r="O67" s="62"/>
    </row>
  </sheetData>
  <mergeCells count="65">
    <mergeCell ref="B43:L43"/>
    <mergeCell ref="B54:L54"/>
    <mergeCell ref="A64:A65"/>
    <mergeCell ref="B64:B65"/>
    <mergeCell ref="C65:L65"/>
    <mergeCell ref="M23:M26"/>
    <mergeCell ref="B49:L49"/>
    <mergeCell ref="B37:L37"/>
    <mergeCell ref="B38:L38"/>
    <mergeCell ref="B45:L45"/>
    <mergeCell ref="B46:L46"/>
    <mergeCell ref="G24:G26"/>
    <mergeCell ref="H24:J24"/>
    <mergeCell ref="C36:L36"/>
    <mergeCell ref="K24:K26"/>
    <mergeCell ref="B44:L44"/>
    <mergeCell ref="B42:L42"/>
    <mergeCell ref="H25:H26"/>
    <mergeCell ref="C24:C26"/>
    <mergeCell ref="D24:D26"/>
    <mergeCell ref="E24:E26"/>
    <mergeCell ref="C67:L67"/>
    <mergeCell ref="B66:L66"/>
    <mergeCell ref="B47:L47"/>
    <mergeCell ref="B48:L48"/>
    <mergeCell ref="B58:L58"/>
    <mergeCell ref="B59:L59"/>
    <mergeCell ref="B60:L60"/>
    <mergeCell ref="C64:L64"/>
    <mergeCell ref="B55:L55"/>
    <mergeCell ref="B56:L56"/>
    <mergeCell ref="B57:L57"/>
    <mergeCell ref="B53:L53"/>
    <mergeCell ref="I25:J25"/>
    <mergeCell ref="B63:L63"/>
    <mergeCell ref="B61:L61"/>
    <mergeCell ref="B62:L62"/>
    <mergeCell ref="B20:L20"/>
    <mergeCell ref="B21:L21"/>
    <mergeCell ref="B50:L50"/>
    <mergeCell ref="B51:L51"/>
    <mergeCell ref="B52:L52"/>
    <mergeCell ref="B22:L22"/>
    <mergeCell ref="B23:B26"/>
    <mergeCell ref="C23:E23"/>
    <mergeCell ref="F23:F26"/>
    <mergeCell ref="G23:J23"/>
    <mergeCell ref="K23:L23"/>
    <mergeCell ref="L24:L26"/>
    <mergeCell ref="K9:M9"/>
    <mergeCell ref="B39:L39"/>
    <mergeCell ref="B40:L40"/>
    <mergeCell ref="B41:L41"/>
    <mergeCell ref="A7:M7"/>
    <mergeCell ref="A8:M8"/>
    <mergeCell ref="A10:M10"/>
    <mergeCell ref="B12:L12"/>
    <mergeCell ref="B15:L15"/>
    <mergeCell ref="B16:L16"/>
    <mergeCell ref="B17:L17"/>
    <mergeCell ref="B18:L18"/>
    <mergeCell ref="B13:L13"/>
    <mergeCell ref="B14:L14"/>
    <mergeCell ref="B19:L19"/>
    <mergeCell ref="A23:A26"/>
  </mergeCells>
  <pageMargins left="0.39370078740157483" right="0.19685039370078741" top="0.55118110236220474" bottom="0.35433070866141736" header="0.31496062992125984" footer="0.31496062992125984"/>
  <pageSetup paperSize="9" scale="69" firstPageNumber="116" fitToHeight="5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№8 (706)</vt:lpstr>
      <vt:lpstr>'Приложение №8 (706)'!Заголовки_для_печати</vt:lpstr>
      <vt:lpstr>'Приложение №8 (706)'!Область_печати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bikova</dc:creator>
  <cp:lastModifiedBy>Дротенко Оксана Александровна</cp:lastModifiedBy>
  <cp:lastPrinted>2022-10-07T12:18:59Z</cp:lastPrinted>
  <dcterms:created xsi:type="dcterms:W3CDTF">2022-03-10T13:47:37Z</dcterms:created>
  <dcterms:modified xsi:type="dcterms:W3CDTF">2022-10-07T12:19:00Z</dcterms:modified>
</cp:coreProperties>
</file>