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4.1 (706)" sheetId="1" r:id="rId1"/>
  </sheets>
  <definedNames>
    <definedName name="_xlnm.Print_Titles" localSheetId="0">'Приложение № 4.1 (706)'!$13:$13</definedName>
    <definedName name="_xlnm.Print_Area" localSheetId="0">'Приложение № 4.1 (706)'!$A$1:$K$61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E17" i="1"/>
  <c r="D17" i="1"/>
  <c r="C17" i="1"/>
  <c r="H21" i="1"/>
  <c r="G21" i="1"/>
  <c r="E21" i="1"/>
  <c r="D21" i="1"/>
  <c r="C21" i="1"/>
  <c r="I38" i="1"/>
  <c r="H38" i="1"/>
  <c r="G38" i="1"/>
  <c r="E38" i="1"/>
  <c r="C38" i="1"/>
  <c r="C60" i="1"/>
  <c r="E48" i="1" l="1"/>
  <c r="E49" i="1"/>
  <c r="I48" i="1" l="1"/>
  <c r="F38" i="1"/>
  <c r="F21" i="1"/>
  <c r="F15" i="1" s="1"/>
  <c r="I15" i="1"/>
  <c r="G15" i="1"/>
  <c r="C15" i="1"/>
  <c r="D15" i="1"/>
  <c r="E15" i="1"/>
  <c r="H15" i="1"/>
  <c r="D57" i="1" l="1"/>
  <c r="E57" i="1"/>
  <c r="F57" i="1"/>
  <c r="G57" i="1"/>
  <c r="H57" i="1"/>
  <c r="I57" i="1"/>
  <c r="J57" i="1"/>
  <c r="D40" i="1"/>
  <c r="E40" i="1"/>
  <c r="F40" i="1"/>
  <c r="G40" i="1"/>
  <c r="H40" i="1"/>
  <c r="I40" i="1"/>
  <c r="J40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D23" i="1"/>
  <c r="E23" i="1"/>
  <c r="F23" i="1"/>
  <c r="G23" i="1"/>
  <c r="H23" i="1"/>
  <c r="I23" i="1"/>
  <c r="J23" i="1"/>
  <c r="J15" i="1"/>
  <c r="C57" i="1"/>
  <c r="C40" i="1"/>
  <c r="C37" i="1"/>
  <c r="C29" i="1"/>
  <c r="C23" i="1"/>
  <c r="K60" i="1"/>
  <c r="K58" i="1"/>
  <c r="K55" i="1"/>
  <c r="K53" i="1"/>
  <c r="K51" i="1"/>
  <c r="K49" i="1"/>
  <c r="K48" i="1"/>
  <c r="K46" i="1"/>
  <c r="K45" i="1"/>
  <c r="K44" i="1"/>
  <c r="K43" i="1"/>
  <c r="K42" i="1"/>
  <c r="K38" i="1"/>
  <c r="K35" i="1"/>
  <c r="K33" i="1"/>
  <c r="K32" i="1"/>
  <c r="K31" i="1"/>
  <c r="K30" i="1"/>
  <c r="K28" i="1"/>
  <c r="K26" i="1"/>
  <c r="K24" i="1"/>
  <c r="K21" i="1"/>
  <c r="K20" i="1"/>
  <c r="K19" i="1"/>
  <c r="K18" i="1"/>
  <c r="K17" i="1"/>
  <c r="K16" i="1"/>
  <c r="C14" i="1" l="1"/>
  <c r="K23" i="1"/>
  <c r="K37" i="1"/>
  <c r="K57" i="1"/>
  <c r="I14" i="1"/>
  <c r="G14" i="1"/>
  <c r="E14" i="1"/>
  <c r="K29" i="1"/>
  <c r="K15" i="1"/>
  <c r="K41" i="1"/>
  <c r="J14" i="1"/>
  <c r="H14" i="1"/>
  <c r="F14" i="1"/>
  <c r="D14" i="1"/>
  <c r="D61" i="1" l="1"/>
  <c r="I61" i="1"/>
  <c r="K40" i="1"/>
  <c r="J61" i="1"/>
  <c r="G61" i="1"/>
  <c r="H61" i="1"/>
  <c r="E61" i="1"/>
  <c r="C61" i="1"/>
  <c r="F61" i="1"/>
  <c r="K14" i="1"/>
  <c r="K61" i="1" l="1"/>
</calcChain>
</file>

<file path=xl/sharedStrings.xml><?xml version="1.0" encoding="utf-8"?>
<sst xmlns="http://schemas.openxmlformats.org/spreadsheetml/2006/main" count="57" uniqueCount="56">
  <si>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</si>
  <si>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</si>
  <si>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</si>
  <si>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</si>
  <si>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</si>
  <si>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</si>
  <si>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</si>
  <si>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</si>
  <si>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</si>
  <si>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</si>
  <si>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</si>
  <si>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</si>
  <si>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</si>
  <si>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</si>
  <si>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</si>
  <si>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</si>
  <si>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</si>
  <si>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</si>
  <si>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</si>
  <si>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</si>
  <si>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</si>
  <si>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</si>
  <si>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</si>
  <si>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</si>
  <si>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</si>
  <si>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</si>
  <si>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</si>
  <si>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</si>
  <si>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</si>
  <si>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</si>
  <si>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</si>
  <si>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</si>
  <si>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</si>
  <si>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</si>
  <si>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</si>
  <si>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</si>
  <si>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</si>
  <si>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</si>
  <si>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</si>
  <si>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</si>
  <si>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</si>
  <si>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</si>
  <si>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</si>
  <si>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</si>
  <si>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</si>
  <si>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</si>
  <si>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</si>
  <si>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</si>
  <si>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</si>
  <si>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2022 год</t>
  </si>
  <si>
    <t>"О республиканском бюджете на 2022 год"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</si>
  <si>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</si>
  <si>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</si>
  <si>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</si>
  <si>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Приложение № 6</t>
  </si>
  <si>
    <t>Приложение №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</si>
</sst>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3" fontId="2" fillId="3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="75" zoomScaleNormal="60" zoomScaleSheetLayoutView="75" workbookViewId="0">
      <pane xSplit="2" ySplit="13" topLeftCell="C26" activePane="bottomRight" state="frozen"/>
      <selection pane="topRight" activeCell="C1" sqref="C1"/>
      <selection pane="bottomLeft" activeCell="A10" sqref="A10"/>
      <selection pane="bottomRight" sqref="A1:XFD1048576"/>
    </sheetView>
  </sheetViews>
  <sheetFormatPr defaultRowHeight="15.6" x14ac:dyDescent="0.3"/>
  <cols>
    <col min="1" max="1" width="10.5546875" style="2" customWidth="1"/>
    <col min="2" max="2" width="42.109375" style="1" customWidth="1"/>
    <col min="3" max="3" width="15.6640625" style="3" bestFit="1" customWidth="1"/>
    <col min="4" max="4" width="14.5546875" style="3" bestFit="1" customWidth="1"/>
    <col min="5" max="6" width="15.6640625" style="3" bestFit="1" customWidth="1"/>
    <col min="7" max="7" width="14.5546875" style="3" bestFit="1" customWidth="1"/>
    <col min="8" max="8" width="15.6640625" style="3" bestFit="1" customWidth="1"/>
    <col min="9" max="9" width="17.33203125" style="3" bestFit="1" customWidth="1"/>
    <col min="10" max="10" width="14.5546875" style="3" bestFit="1" customWidth="1"/>
    <col min="11" max="11" width="16.5546875" style="3" bestFit="1" customWidth="1"/>
    <col min="12" max="12" width="5" style="5" customWidth="1"/>
    <col min="13" max="128" width="9.109375" style="5"/>
    <col min="129" max="129" width="7.88671875" style="5" customWidth="1"/>
    <col min="130" max="130" width="62.6640625" style="5" customWidth="1"/>
    <col min="131" max="131" width="14.44140625" style="5" customWidth="1"/>
    <col min="132" max="132" width="13.6640625" style="5" customWidth="1"/>
    <col min="133" max="133" width="14.5546875" style="5" customWidth="1"/>
    <col min="134" max="134" width="14" style="5" customWidth="1"/>
    <col min="135" max="136" width="13.44140625" style="5" bestFit="1" customWidth="1"/>
    <col min="137" max="137" width="15.44140625" style="5" customWidth="1"/>
    <col min="138" max="138" width="13.44140625" style="5" bestFit="1" customWidth="1"/>
    <col min="139" max="139" width="14" style="5" customWidth="1"/>
    <col min="140" max="140" width="18.5546875" style="5" customWidth="1"/>
    <col min="141" max="141" width="8.109375" style="5" bestFit="1" customWidth="1"/>
    <col min="142" max="384" width="9.109375" style="5"/>
    <col min="385" max="385" width="7.88671875" style="5" customWidth="1"/>
    <col min="386" max="386" width="62.6640625" style="5" customWidth="1"/>
    <col min="387" max="387" width="14.44140625" style="5" customWidth="1"/>
    <col min="388" max="388" width="13.6640625" style="5" customWidth="1"/>
    <col min="389" max="389" width="14.5546875" style="5" customWidth="1"/>
    <col min="390" max="390" width="14" style="5" customWidth="1"/>
    <col min="391" max="392" width="13.44140625" style="5" bestFit="1" customWidth="1"/>
    <col min="393" max="393" width="15.44140625" style="5" customWidth="1"/>
    <col min="394" max="394" width="13.44140625" style="5" bestFit="1" customWidth="1"/>
    <col min="395" max="395" width="14" style="5" customWidth="1"/>
    <col min="396" max="396" width="18.5546875" style="5" customWidth="1"/>
    <col min="397" max="397" width="8.109375" style="5" bestFit="1" customWidth="1"/>
    <col min="398" max="640" width="9.109375" style="5"/>
    <col min="641" max="641" width="7.88671875" style="5" customWidth="1"/>
    <col min="642" max="642" width="62.6640625" style="5" customWidth="1"/>
    <col min="643" max="643" width="14.44140625" style="5" customWidth="1"/>
    <col min="644" max="644" width="13.6640625" style="5" customWidth="1"/>
    <col min="645" max="645" width="14.5546875" style="5" customWidth="1"/>
    <col min="646" max="646" width="14" style="5" customWidth="1"/>
    <col min="647" max="648" width="13.44140625" style="5" bestFit="1" customWidth="1"/>
    <col min="649" max="649" width="15.44140625" style="5" customWidth="1"/>
    <col min="650" max="650" width="13.44140625" style="5" bestFit="1" customWidth="1"/>
    <col min="651" max="651" width="14" style="5" customWidth="1"/>
    <col min="652" max="652" width="18.5546875" style="5" customWidth="1"/>
    <col min="653" max="653" width="8.109375" style="5" bestFit="1" customWidth="1"/>
    <col min="654" max="896" width="9.109375" style="5"/>
    <col min="897" max="897" width="7.88671875" style="5" customWidth="1"/>
    <col min="898" max="898" width="62.6640625" style="5" customWidth="1"/>
    <col min="899" max="899" width="14.44140625" style="5" customWidth="1"/>
    <col min="900" max="900" width="13.6640625" style="5" customWidth="1"/>
    <col min="901" max="901" width="14.5546875" style="5" customWidth="1"/>
    <col min="902" max="902" width="14" style="5" customWidth="1"/>
    <col min="903" max="904" width="13.44140625" style="5" bestFit="1" customWidth="1"/>
    <col min="905" max="905" width="15.44140625" style="5" customWidth="1"/>
    <col min="906" max="906" width="13.44140625" style="5" bestFit="1" customWidth="1"/>
    <col min="907" max="907" width="14" style="5" customWidth="1"/>
    <col min="908" max="908" width="18.5546875" style="5" customWidth="1"/>
    <col min="909" max="909" width="8.109375" style="5" bestFit="1" customWidth="1"/>
    <col min="910" max="1152" width="9.109375" style="5"/>
    <col min="1153" max="1153" width="7.88671875" style="5" customWidth="1"/>
    <col min="1154" max="1154" width="62.6640625" style="5" customWidth="1"/>
    <col min="1155" max="1155" width="14.44140625" style="5" customWidth="1"/>
    <col min="1156" max="1156" width="13.6640625" style="5" customWidth="1"/>
    <col min="1157" max="1157" width="14.5546875" style="5" customWidth="1"/>
    <col min="1158" max="1158" width="14" style="5" customWidth="1"/>
    <col min="1159" max="1160" width="13.44140625" style="5" bestFit="1" customWidth="1"/>
    <col min="1161" max="1161" width="15.44140625" style="5" customWidth="1"/>
    <col min="1162" max="1162" width="13.44140625" style="5" bestFit="1" customWidth="1"/>
    <col min="1163" max="1163" width="14" style="5" customWidth="1"/>
    <col min="1164" max="1164" width="18.5546875" style="5" customWidth="1"/>
    <col min="1165" max="1165" width="8.109375" style="5" bestFit="1" customWidth="1"/>
    <col min="1166" max="1408" width="9.109375" style="5"/>
    <col min="1409" max="1409" width="7.88671875" style="5" customWidth="1"/>
    <col min="1410" max="1410" width="62.6640625" style="5" customWidth="1"/>
    <col min="1411" max="1411" width="14.44140625" style="5" customWidth="1"/>
    <col min="1412" max="1412" width="13.6640625" style="5" customWidth="1"/>
    <col min="1413" max="1413" width="14.5546875" style="5" customWidth="1"/>
    <col min="1414" max="1414" width="14" style="5" customWidth="1"/>
    <col min="1415" max="1416" width="13.44140625" style="5" bestFit="1" customWidth="1"/>
    <col min="1417" max="1417" width="15.44140625" style="5" customWidth="1"/>
    <col min="1418" max="1418" width="13.44140625" style="5" bestFit="1" customWidth="1"/>
    <col min="1419" max="1419" width="14" style="5" customWidth="1"/>
    <col min="1420" max="1420" width="18.5546875" style="5" customWidth="1"/>
    <col min="1421" max="1421" width="8.109375" style="5" bestFit="1" customWidth="1"/>
    <col min="1422" max="1664" width="9.109375" style="5"/>
    <col min="1665" max="1665" width="7.88671875" style="5" customWidth="1"/>
    <col min="1666" max="1666" width="62.6640625" style="5" customWidth="1"/>
    <col min="1667" max="1667" width="14.44140625" style="5" customWidth="1"/>
    <col min="1668" max="1668" width="13.6640625" style="5" customWidth="1"/>
    <col min="1669" max="1669" width="14.5546875" style="5" customWidth="1"/>
    <col min="1670" max="1670" width="14" style="5" customWidth="1"/>
    <col min="1671" max="1672" width="13.44140625" style="5" bestFit="1" customWidth="1"/>
    <col min="1673" max="1673" width="15.44140625" style="5" customWidth="1"/>
    <col min="1674" max="1674" width="13.44140625" style="5" bestFit="1" customWidth="1"/>
    <col min="1675" max="1675" width="14" style="5" customWidth="1"/>
    <col min="1676" max="1676" width="18.5546875" style="5" customWidth="1"/>
    <col min="1677" max="1677" width="8.109375" style="5" bestFit="1" customWidth="1"/>
    <col min="1678" max="1920" width="9.109375" style="5"/>
    <col min="1921" max="1921" width="7.88671875" style="5" customWidth="1"/>
    <col min="1922" max="1922" width="62.6640625" style="5" customWidth="1"/>
    <col min="1923" max="1923" width="14.44140625" style="5" customWidth="1"/>
    <col min="1924" max="1924" width="13.6640625" style="5" customWidth="1"/>
    <col min="1925" max="1925" width="14.5546875" style="5" customWidth="1"/>
    <col min="1926" max="1926" width="14" style="5" customWidth="1"/>
    <col min="1927" max="1928" width="13.44140625" style="5" bestFit="1" customWidth="1"/>
    <col min="1929" max="1929" width="15.44140625" style="5" customWidth="1"/>
    <col min="1930" max="1930" width="13.44140625" style="5" bestFit="1" customWidth="1"/>
    <col min="1931" max="1931" width="14" style="5" customWidth="1"/>
    <col min="1932" max="1932" width="18.5546875" style="5" customWidth="1"/>
    <col min="1933" max="1933" width="8.109375" style="5" bestFit="1" customWidth="1"/>
    <col min="1934" max="2176" width="9.109375" style="5"/>
    <col min="2177" max="2177" width="7.88671875" style="5" customWidth="1"/>
    <col min="2178" max="2178" width="62.6640625" style="5" customWidth="1"/>
    <col min="2179" max="2179" width="14.44140625" style="5" customWidth="1"/>
    <col min="2180" max="2180" width="13.6640625" style="5" customWidth="1"/>
    <col min="2181" max="2181" width="14.5546875" style="5" customWidth="1"/>
    <col min="2182" max="2182" width="14" style="5" customWidth="1"/>
    <col min="2183" max="2184" width="13.44140625" style="5" bestFit="1" customWidth="1"/>
    <col min="2185" max="2185" width="15.44140625" style="5" customWidth="1"/>
    <col min="2186" max="2186" width="13.44140625" style="5" bestFit="1" customWidth="1"/>
    <col min="2187" max="2187" width="14" style="5" customWidth="1"/>
    <col min="2188" max="2188" width="18.5546875" style="5" customWidth="1"/>
    <col min="2189" max="2189" width="8.109375" style="5" bestFit="1" customWidth="1"/>
    <col min="2190" max="2432" width="9.109375" style="5"/>
    <col min="2433" max="2433" width="7.88671875" style="5" customWidth="1"/>
    <col min="2434" max="2434" width="62.6640625" style="5" customWidth="1"/>
    <col min="2435" max="2435" width="14.44140625" style="5" customWidth="1"/>
    <col min="2436" max="2436" width="13.6640625" style="5" customWidth="1"/>
    <col min="2437" max="2437" width="14.5546875" style="5" customWidth="1"/>
    <col min="2438" max="2438" width="14" style="5" customWidth="1"/>
    <col min="2439" max="2440" width="13.44140625" style="5" bestFit="1" customWidth="1"/>
    <col min="2441" max="2441" width="15.44140625" style="5" customWidth="1"/>
    <col min="2442" max="2442" width="13.44140625" style="5" bestFit="1" customWidth="1"/>
    <col min="2443" max="2443" width="14" style="5" customWidth="1"/>
    <col min="2444" max="2444" width="18.5546875" style="5" customWidth="1"/>
    <col min="2445" max="2445" width="8.109375" style="5" bestFit="1" customWidth="1"/>
    <col min="2446" max="2688" width="9.109375" style="5"/>
    <col min="2689" max="2689" width="7.88671875" style="5" customWidth="1"/>
    <col min="2690" max="2690" width="62.6640625" style="5" customWidth="1"/>
    <col min="2691" max="2691" width="14.44140625" style="5" customWidth="1"/>
    <col min="2692" max="2692" width="13.6640625" style="5" customWidth="1"/>
    <col min="2693" max="2693" width="14.5546875" style="5" customWidth="1"/>
    <col min="2694" max="2694" width="14" style="5" customWidth="1"/>
    <col min="2695" max="2696" width="13.44140625" style="5" bestFit="1" customWidth="1"/>
    <col min="2697" max="2697" width="15.44140625" style="5" customWidth="1"/>
    <col min="2698" max="2698" width="13.44140625" style="5" bestFit="1" customWidth="1"/>
    <col min="2699" max="2699" width="14" style="5" customWidth="1"/>
    <col min="2700" max="2700" width="18.5546875" style="5" customWidth="1"/>
    <col min="2701" max="2701" width="8.109375" style="5" bestFit="1" customWidth="1"/>
    <col min="2702" max="2944" width="9.109375" style="5"/>
    <col min="2945" max="2945" width="7.88671875" style="5" customWidth="1"/>
    <col min="2946" max="2946" width="62.6640625" style="5" customWidth="1"/>
    <col min="2947" max="2947" width="14.44140625" style="5" customWidth="1"/>
    <col min="2948" max="2948" width="13.6640625" style="5" customWidth="1"/>
    <col min="2949" max="2949" width="14.5546875" style="5" customWidth="1"/>
    <col min="2950" max="2950" width="14" style="5" customWidth="1"/>
    <col min="2951" max="2952" width="13.44140625" style="5" bestFit="1" customWidth="1"/>
    <col min="2953" max="2953" width="15.44140625" style="5" customWidth="1"/>
    <col min="2954" max="2954" width="13.44140625" style="5" bestFit="1" customWidth="1"/>
    <col min="2955" max="2955" width="14" style="5" customWidth="1"/>
    <col min="2956" max="2956" width="18.5546875" style="5" customWidth="1"/>
    <col min="2957" max="2957" width="8.109375" style="5" bestFit="1" customWidth="1"/>
    <col min="2958" max="3200" width="9.109375" style="5"/>
    <col min="3201" max="3201" width="7.88671875" style="5" customWidth="1"/>
    <col min="3202" max="3202" width="62.6640625" style="5" customWidth="1"/>
    <col min="3203" max="3203" width="14.44140625" style="5" customWidth="1"/>
    <col min="3204" max="3204" width="13.6640625" style="5" customWidth="1"/>
    <col min="3205" max="3205" width="14.5546875" style="5" customWidth="1"/>
    <col min="3206" max="3206" width="14" style="5" customWidth="1"/>
    <col min="3207" max="3208" width="13.44140625" style="5" bestFit="1" customWidth="1"/>
    <col min="3209" max="3209" width="15.44140625" style="5" customWidth="1"/>
    <col min="3210" max="3210" width="13.44140625" style="5" bestFit="1" customWidth="1"/>
    <col min="3211" max="3211" width="14" style="5" customWidth="1"/>
    <col min="3212" max="3212" width="18.5546875" style="5" customWidth="1"/>
    <col min="3213" max="3213" width="8.109375" style="5" bestFit="1" customWidth="1"/>
    <col min="3214" max="3456" width="9.109375" style="5"/>
    <col min="3457" max="3457" width="7.88671875" style="5" customWidth="1"/>
    <col min="3458" max="3458" width="62.6640625" style="5" customWidth="1"/>
    <col min="3459" max="3459" width="14.44140625" style="5" customWidth="1"/>
    <col min="3460" max="3460" width="13.6640625" style="5" customWidth="1"/>
    <col min="3461" max="3461" width="14.5546875" style="5" customWidth="1"/>
    <col min="3462" max="3462" width="14" style="5" customWidth="1"/>
    <col min="3463" max="3464" width="13.44140625" style="5" bestFit="1" customWidth="1"/>
    <col min="3465" max="3465" width="15.44140625" style="5" customWidth="1"/>
    <col min="3466" max="3466" width="13.44140625" style="5" bestFit="1" customWidth="1"/>
    <col min="3467" max="3467" width="14" style="5" customWidth="1"/>
    <col min="3468" max="3468" width="18.5546875" style="5" customWidth="1"/>
    <col min="3469" max="3469" width="8.109375" style="5" bestFit="1" customWidth="1"/>
    <col min="3470" max="3712" width="9.109375" style="5"/>
    <col min="3713" max="3713" width="7.88671875" style="5" customWidth="1"/>
    <col min="3714" max="3714" width="62.6640625" style="5" customWidth="1"/>
    <col min="3715" max="3715" width="14.44140625" style="5" customWidth="1"/>
    <col min="3716" max="3716" width="13.6640625" style="5" customWidth="1"/>
    <col min="3717" max="3717" width="14.5546875" style="5" customWidth="1"/>
    <col min="3718" max="3718" width="14" style="5" customWidth="1"/>
    <col min="3719" max="3720" width="13.44140625" style="5" bestFit="1" customWidth="1"/>
    <col min="3721" max="3721" width="15.44140625" style="5" customWidth="1"/>
    <col min="3722" max="3722" width="13.44140625" style="5" bestFit="1" customWidth="1"/>
    <col min="3723" max="3723" width="14" style="5" customWidth="1"/>
    <col min="3724" max="3724" width="18.5546875" style="5" customWidth="1"/>
    <col min="3725" max="3725" width="8.109375" style="5" bestFit="1" customWidth="1"/>
    <col min="3726" max="3968" width="9.109375" style="5"/>
    <col min="3969" max="3969" width="7.88671875" style="5" customWidth="1"/>
    <col min="3970" max="3970" width="62.6640625" style="5" customWidth="1"/>
    <col min="3971" max="3971" width="14.44140625" style="5" customWidth="1"/>
    <col min="3972" max="3972" width="13.6640625" style="5" customWidth="1"/>
    <col min="3973" max="3973" width="14.5546875" style="5" customWidth="1"/>
    <col min="3974" max="3974" width="14" style="5" customWidth="1"/>
    <col min="3975" max="3976" width="13.44140625" style="5" bestFit="1" customWidth="1"/>
    <col min="3977" max="3977" width="15.44140625" style="5" customWidth="1"/>
    <col min="3978" max="3978" width="13.44140625" style="5" bestFit="1" customWidth="1"/>
    <col min="3979" max="3979" width="14" style="5" customWidth="1"/>
    <col min="3980" max="3980" width="18.5546875" style="5" customWidth="1"/>
    <col min="3981" max="3981" width="8.109375" style="5" bestFit="1" customWidth="1"/>
    <col min="3982" max="4224" width="9.109375" style="5"/>
    <col min="4225" max="4225" width="7.88671875" style="5" customWidth="1"/>
    <col min="4226" max="4226" width="62.6640625" style="5" customWidth="1"/>
    <col min="4227" max="4227" width="14.44140625" style="5" customWidth="1"/>
    <col min="4228" max="4228" width="13.6640625" style="5" customWidth="1"/>
    <col min="4229" max="4229" width="14.5546875" style="5" customWidth="1"/>
    <col min="4230" max="4230" width="14" style="5" customWidth="1"/>
    <col min="4231" max="4232" width="13.44140625" style="5" bestFit="1" customWidth="1"/>
    <col min="4233" max="4233" width="15.44140625" style="5" customWidth="1"/>
    <col min="4234" max="4234" width="13.44140625" style="5" bestFit="1" customWidth="1"/>
    <col min="4235" max="4235" width="14" style="5" customWidth="1"/>
    <col min="4236" max="4236" width="18.5546875" style="5" customWidth="1"/>
    <col min="4237" max="4237" width="8.109375" style="5" bestFit="1" customWidth="1"/>
    <col min="4238" max="4480" width="9.109375" style="5"/>
    <col min="4481" max="4481" width="7.88671875" style="5" customWidth="1"/>
    <col min="4482" max="4482" width="62.6640625" style="5" customWidth="1"/>
    <col min="4483" max="4483" width="14.44140625" style="5" customWidth="1"/>
    <col min="4484" max="4484" width="13.6640625" style="5" customWidth="1"/>
    <col min="4485" max="4485" width="14.5546875" style="5" customWidth="1"/>
    <col min="4486" max="4486" width="14" style="5" customWidth="1"/>
    <col min="4487" max="4488" width="13.44140625" style="5" bestFit="1" customWidth="1"/>
    <col min="4489" max="4489" width="15.44140625" style="5" customWidth="1"/>
    <col min="4490" max="4490" width="13.44140625" style="5" bestFit="1" customWidth="1"/>
    <col min="4491" max="4491" width="14" style="5" customWidth="1"/>
    <col min="4492" max="4492" width="18.5546875" style="5" customWidth="1"/>
    <col min="4493" max="4493" width="8.109375" style="5" bestFit="1" customWidth="1"/>
    <col min="4494" max="4736" width="9.109375" style="5"/>
    <col min="4737" max="4737" width="7.88671875" style="5" customWidth="1"/>
    <col min="4738" max="4738" width="62.6640625" style="5" customWidth="1"/>
    <col min="4739" max="4739" width="14.44140625" style="5" customWidth="1"/>
    <col min="4740" max="4740" width="13.6640625" style="5" customWidth="1"/>
    <col min="4741" max="4741" width="14.5546875" style="5" customWidth="1"/>
    <col min="4742" max="4742" width="14" style="5" customWidth="1"/>
    <col min="4743" max="4744" width="13.44140625" style="5" bestFit="1" customWidth="1"/>
    <col min="4745" max="4745" width="15.44140625" style="5" customWidth="1"/>
    <col min="4746" max="4746" width="13.44140625" style="5" bestFit="1" customWidth="1"/>
    <col min="4747" max="4747" width="14" style="5" customWidth="1"/>
    <col min="4748" max="4748" width="18.5546875" style="5" customWidth="1"/>
    <col min="4749" max="4749" width="8.109375" style="5" bestFit="1" customWidth="1"/>
    <col min="4750" max="4992" width="9.109375" style="5"/>
    <col min="4993" max="4993" width="7.88671875" style="5" customWidth="1"/>
    <col min="4994" max="4994" width="62.6640625" style="5" customWidth="1"/>
    <col min="4995" max="4995" width="14.44140625" style="5" customWidth="1"/>
    <col min="4996" max="4996" width="13.6640625" style="5" customWidth="1"/>
    <col min="4997" max="4997" width="14.5546875" style="5" customWidth="1"/>
    <col min="4998" max="4998" width="14" style="5" customWidth="1"/>
    <col min="4999" max="5000" width="13.44140625" style="5" bestFit="1" customWidth="1"/>
    <col min="5001" max="5001" width="15.44140625" style="5" customWidth="1"/>
    <col min="5002" max="5002" width="13.44140625" style="5" bestFit="1" customWidth="1"/>
    <col min="5003" max="5003" width="14" style="5" customWidth="1"/>
    <col min="5004" max="5004" width="18.5546875" style="5" customWidth="1"/>
    <col min="5005" max="5005" width="8.109375" style="5" bestFit="1" customWidth="1"/>
    <col min="5006" max="5248" width="9.109375" style="5"/>
    <col min="5249" max="5249" width="7.88671875" style="5" customWidth="1"/>
    <col min="5250" max="5250" width="62.6640625" style="5" customWidth="1"/>
    <col min="5251" max="5251" width="14.44140625" style="5" customWidth="1"/>
    <col min="5252" max="5252" width="13.6640625" style="5" customWidth="1"/>
    <col min="5253" max="5253" width="14.5546875" style="5" customWidth="1"/>
    <col min="5254" max="5254" width="14" style="5" customWidth="1"/>
    <col min="5255" max="5256" width="13.44140625" style="5" bestFit="1" customWidth="1"/>
    <col min="5257" max="5257" width="15.44140625" style="5" customWidth="1"/>
    <col min="5258" max="5258" width="13.44140625" style="5" bestFit="1" customWidth="1"/>
    <col min="5259" max="5259" width="14" style="5" customWidth="1"/>
    <col min="5260" max="5260" width="18.5546875" style="5" customWidth="1"/>
    <col min="5261" max="5261" width="8.109375" style="5" bestFit="1" customWidth="1"/>
    <col min="5262" max="5504" width="9.109375" style="5"/>
    <col min="5505" max="5505" width="7.88671875" style="5" customWidth="1"/>
    <col min="5506" max="5506" width="62.6640625" style="5" customWidth="1"/>
    <col min="5507" max="5507" width="14.44140625" style="5" customWidth="1"/>
    <col min="5508" max="5508" width="13.6640625" style="5" customWidth="1"/>
    <col min="5509" max="5509" width="14.5546875" style="5" customWidth="1"/>
    <col min="5510" max="5510" width="14" style="5" customWidth="1"/>
    <col min="5511" max="5512" width="13.44140625" style="5" bestFit="1" customWidth="1"/>
    <col min="5513" max="5513" width="15.44140625" style="5" customWidth="1"/>
    <col min="5514" max="5514" width="13.44140625" style="5" bestFit="1" customWidth="1"/>
    <col min="5515" max="5515" width="14" style="5" customWidth="1"/>
    <col min="5516" max="5516" width="18.5546875" style="5" customWidth="1"/>
    <col min="5517" max="5517" width="8.109375" style="5" bestFit="1" customWidth="1"/>
    <col min="5518" max="5760" width="9.109375" style="5"/>
    <col min="5761" max="5761" width="7.88671875" style="5" customWidth="1"/>
    <col min="5762" max="5762" width="62.6640625" style="5" customWidth="1"/>
    <col min="5763" max="5763" width="14.44140625" style="5" customWidth="1"/>
    <col min="5764" max="5764" width="13.6640625" style="5" customWidth="1"/>
    <col min="5765" max="5765" width="14.5546875" style="5" customWidth="1"/>
    <col min="5766" max="5766" width="14" style="5" customWidth="1"/>
    <col min="5767" max="5768" width="13.44140625" style="5" bestFit="1" customWidth="1"/>
    <col min="5769" max="5769" width="15.44140625" style="5" customWidth="1"/>
    <col min="5770" max="5770" width="13.44140625" style="5" bestFit="1" customWidth="1"/>
    <col min="5771" max="5771" width="14" style="5" customWidth="1"/>
    <col min="5772" max="5772" width="18.5546875" style="5" customWidth="1"/>
    <col min="5773" max="5773" width="8.109375" style="5" bestFit="1" customWidth="1"/>
    <col min="5774" max="6016" width="9.109375" style="5"/>
    <col min="6017" max="6017" width="7.88671875" style="5" customWidth="1"/>
    <col min="6018" max="6018" width="62.6640625" style="5" customWidth="1"/>
    <col min="6019" max="6019" width="14.44140625" style="5" customWidth="1"/>
    <col min="6020" max="6020" width="13.6640625" style="5" customWidth="1"/>
    <col min="6021" max="6021" width="14.5546875" style="5" customWidth="1"/>
    <col min="6022" max="6022" width="14" style="5" customWidth="1"/>
    <col min="6023" max="6024" width="13.44140625" style="5" bestFit="1" customWidth="1"/>
    <col min="6025" max="6025" width="15.44140625" style="5" customWidth="1"/>
    <col min="6026" max="6026" width="13.44140625" style="5" bestFit="1" customWidth="1"/>
    <col min="6027" max="6027" width="14" style="5" customWidth="1"/>
    <col min="6028" max="6028" width="18.5546875" style="5" customWidth="1"/>
    <col min="6029" max="6029" width="8.109375" style="5" bestFit="1" customWidth="1"/>
    <col min="6030" max="6272" width="9.109375" style="5"/>
    <col min="6273" max="6273" width="7.88671875" style="5" customWidth="1"/>
    <col min="6274" max="6274" width="62.6640625" style="5" customWidth="1"/>
    <col min="6275" max="6275" width="14.44140625" style="5" customWidth="1"/>
    <col min="6276" max="6276" width="13.6640625" style="5" customWidth="1"/>
    <col min="6277" max="6277" width="14.5546875" style="5" customWidth="1"/>
    <col min="6278" max="6278" width="14" style="5" customWidth="1"/>
    <col min="6279" max="6280" width="13.44140625" style="5" bestFit="1" customWidth="1"/>
    <col min="6281" max="6281" width="15.44140625" style="5" customWidth="1"/>
    <col min="6282" max="6282" width="13.44140625" style="5" bestFit="1" customWidth="1"/>
    <col min="6283" max="6283" width="14" style="5" customWidth="1"/>
    <col min="6284" max="6284" width="18.5546875" style="5" customWidth="1"/>
    <col min="6285" max="6285" width="8.109375" style="5" bestFit="1" customWidth="1"/>
    <col min="6286" max="6528" width="9.109375" style="5"/>
    <col min="6529" max="6529" width="7.88671875" style="5" customWidth="1"/>
    <col min="6530" max="6530" width="62.6640625" style="5" customWidth="1"/>
    <col min="6531" max="6531" width="14.44140625" style="5" customWidth="1"/>
    <col min="6532" max="6532" width="13.6640625" style="5" customWidth="1"/>
    <col min="6533" max="6533" width="14.5546875" style="5" customWidth="1"/>
    <col min="6534" max="6534" width="14" style="5" customWidth="1"/>
    <col min="6535" max="6536" width="13.44140625" style="5" bestFit="1" customWidth="1"/>
    <col min="6537" max="6537" width="15.44140625" style="5" customWidth="1"/>
    <col min="6538" max="6538" width="13.44140625" style="5" bestFit="1" customWidth="1"/>
    <col min="6539" max="6539" width="14" style="5" customWidth="1"/>
    <col min="6540" max="6540" width="18.5546875" style="5" customWidth="1"/>
    <col min="6541" max="6541" width="8.109375" style="5" bestFit="1" customWidth="1"/>
    <col min="6542" max="6784" width="9.109375" style="5"/>
    <col min="6785" max="6785" width="7.88671875" style="5" customWidth="1"/>
    <col min="6786" max="6786" width="62.6640625" style="5" customWidth="1"/>
    <col min="6787" max="6787" width="14.44140625" style="5" customWidth="1"/>
    <col min="6788" max="6788" width="13.6640625" style="5" customWidth="1"/>
    <col min="6789" max="6789" width="14.5546875" style="5" customWidth="1"/>
    <col min="6790" max="6790" width="14" style="5" customWidth="1"/>
    <col min="6791" max="6792" width="13.44140625" style="5" bestFit="1" customWidth="1"/>
    <col min="6793" max="6793" width="15.44140625" style="5" customWidth="1"/>
    <col min="6794" max="6794" width="13.44140625" style="5" bestFit="1" customWidth="1"/>
    <col min="6795" max="6795" width="14" style="5" customWidth="1"/>
    <col min="6796" max="6796" width="18.5546875" style="5" customWidth="1"/>
    <col min="6797" max="6797" width="8.109375" style="5" bestFit="1" customWidth="1"/>
    <col min="6798" max="7040" width="9.109375" style="5"/>
    <col min="7041" max="7041" width="7.88671875" style="5" customWidth="1"/>
    <col min="7042" max="7042" width="62.6640625" style="5" customWidth="1"/>
    <col min="7043" max="7043" width="14.44140625" style="5" customWidth="1"/>
    <col min="7044" max="7044" width="13.6640625" style="5" customWidth="1"/>
    <col min="7045" max="7045" width="14.5546875" style="5" customWidth="1"/>
    <col min="7046" max="7046" width="14" style="5" customWidth="1"/>
    <col min="7047" max="7048" width="13.44140625" style="5" bestFit="1" customWidth="1"/>
    <col min="7049" max="7049" width="15.44140625" style="5" customWidth="1"/>
    <col min="7050" max="7050" width="13.44140625" style="5" bestFit="1" customWidth="1"/>
    <col min="7051" max="7051" width="14" style="5" customWidth="1"/>
    <col min="7052" max="7052" width="18.5546875" style="5" customWidth="1"/>
    <col min="7053" max="7053" width="8.109375" style="5" bestFit="1" customWidth="1"/>
    <col min="7054" max="7296" width="9.109375" style="5"/>
    <col min="7297" max="7297" width="7.88671875" style="5" customWidth="1"/>
    <col min="7298" max="7298" width="62.6640625" style="5" customWidth="1"/>
    <col min="7299" max="7299" width="14.44140625" style="5" customWidth="1"/>
    <col min="7300" max="7300" width="13.6640625" style="5" customWidth="1"/>
    <col min="7301" max="7301" width="14.5546875" style="5" customWidth="1"/>
    <col min="7302" max="7302" width="14" style="5" customWidth="1"/>
    <col min="7303" max="7304" width="13.44140625" style="5" bestFit="1" customWidth="1"/>
    <col min="7305" max="7305" width="15.44140625" style="5" customWidth="1"/>
    <col min="7306" max="7306" width="13.44140625" style="5" bestFit="1" customWidth="1"/>
    <col min="7307" max="7307" width="14" style="5" customWidth="1"/>
    <col min="7308" max="7308" width="18.5546875" style="5" customWidth="1"/>
    <col min="7309" max="7309" width="8.109375" style="5" bestFit="1" customWidth="1"/>
    <col min="7310" max="7552" width="9.109375" style="5"/>
    <col min="7553" max="7553" width="7.88671875" style="5" customWidth="1"/>
    <col min="7554" max="7554" width="62.6640625" style="5" customWidth="1"/>
    <col min="7555" max="7555" width="14.44140625" style="5" customWidth="1"/>
    <col min="7556" max="7556" width="13.6640625" style="5" customWidth="1"/>
    <col min="7557" max="7557" width="14.5546875" style="5" customWidth="1"/>
    <col min="7558" max="7558" width="14" style="5" customWidth="1"/>
    <col min="7559" max="7560" width="13.44140625" style="5" bestFit="1" customWidth="1"/>
    <col min="7561" max="7561" width="15.44140625" style="5" customWidth="1"/>
    <col min="7562" max="7562" width="13.44140625" style="5" bestFit="1" customWidth="1"/>
    <col min="7563" max="7563" width="14" style="5" customWidth="1"/>
    <col min="7564" max="7564" width="18.5546875" style="5" customWidth="1"/>
    <col min="7565" max="7565" width="8.109375" style="5" bestFit="1" customWidth="1"/>
    <col min="7566" max="7808" width="9.109375" style="5"/>
    <col min="7809" max="7809" width="7.88671875" style="5" customWidth="1"/>
    <col min="7810" max="7810" width="62.6640625" style="5" customWidth="1"/>
    <col min="7811" max="7811" width="14.44140625" style="5" customWidth="1"/>
    <col min="7812" max="7812" width="13.6640625" style="5" customWidth="1"/>
    <col min="7813" max="7813" width="14.5546875" style="5" customWidth="1"/>
    <col min="7814" max="7814" width="14" style="5" customWidth="1"/>
    <col min="7815" max="7816" width="13.44140625" style="5" bestFit="1" customWidth="1"/>
    <col min="7817" max="7817" width="15.44140625" style="5" customWidth="1"/>
    <col min="7818" max="7818" width="13.44140625" style="5" bestFit="1" customWidth="1"/>
    <col min="7819" max="7819" width="14" style="5" customWidth="1"/>
    <col min="7820" max="7820" width="18.5546875" style="5" customWidth="1"/>
    <col min="7821" max="7821" width="8.109375" style="5" bestFit="1" customWidth="1"/>
    <col min="7822" max="8064" width="9.109375" style="5"/>
    <col min="8065" max="8065" width="7.88671875" style="5" customWidth="1"/>
    <col min="8066" max="8066" width="62.6640625" style="5" customWidth="1"/>
    <col min="8067" max="8067" width="14.44140625" style="5" customWidth="1"/>
    <col min="8068" max="8068" width="13.6640625" style="5" customWidth="1"/>
    <col min="8069" max="8069" width="14.5546875" style="5" customWidth="1"/>
    <col min="8070" max="8070" width="14" style="5" customWidth="1"/>
    <col min="8071" max="8072" width="13.44140625" style="5" bestFit="1" customWidth="1"/>
    <col min="8073" max="8073" width="15.44140625" style="5" customWidth="1"/>
    <col min="8074" max="8074" width="13.44140625" style="5" bestFit="1" customWidth="1"/>
    <col min="8075" max="8075" width="14" style="5" customWidth="1"/>
    <col min="8076" max="8076" width="18.5546875" style="5" customWidth="1"/>
    <col min="8077" max="8077" width="8.109375" style="5" bestFit="1" customWidth="1"/>
    <col min="8078" max="8320" width="9.109375" style="5"/>
    <col min="8321" max="8321" width="7.88671875" style="5" customWidth="1"/>
    <col min="8322" max="8322" width="62.6640625" style="5" customWidth="1"/>
    <col min="8323" max="8323" width="14.44140625" style="5" customWidth="1"/>
    <col min="8324" max="8324" width="13.6640625" style="5" customWidth="1"/>
    <col min="8325" max="8325" width="14.5546875" style="5" customWidth="1"/>
    <col min="8326" max="8326" width="14" style="5" customWidth="1"/>
    <col min="8327" max="8328" width="13.44140625" style="5" bestFit="1" customWidth="1"/>
    <col min="8329" max="8329" width="15.44140625" style="5" customWidth="1"/>
    <col min="8330" max="8330" width="13.44140625" style="5" bestFit="1" customWidth="1"/>
    <col min="8331" max="8331" width="14" style="5" customWidth="1"/>
    <col min="8332" max="8332" width="18.5546875" style="5" customWidth="1"/>
    <col min="8333" max="8333" width="8.109375" style="5" bestFit="1" customWidth="1"/>
    <col min="8334" max="8576" width="9.109375" style="5"/>
    <col min="8577" max="8577" width="7.88671875" style="5" customWidth="1"/>
    <col min="8578" max="8578" width="62.6640625" style="5" customWidth="1"/>
    <col min="8579" max="8579" width="14.44140625" style="5" customWidth="1"/>
    <col min="8580" max="8580" width="13.6640625" style="5" customWidth="1"/>
    <col min="8581" max="8581" width="14.5546875" style="5" customWidth="1"/>
    <col min="8582" max="8582" width="14" style="5" customWidth="1"/>
    <col min="8583" max="8584" width="13.44140625" style="5" bestFit="1" customWidth="1"/>
    <col min="8585" max="8585" width="15.44140625" style="5" customWidth="1"/>
    <col min="8586" max="8586" width="13.44140625" style="5" bestFit="1" customWidth="1"/>
    <col min="8587" max="8587" width="14" style="5" customWidth="1"/>
    <col min="8588" max="8588" width="18.5546875" style="5" customWidth="1"/>
    <col min="8589" max="8589" width="8.109375" style="5" bestFit="1" customWidth="1"/>
    <col min="8590" max="8832" width="9.109375" style="5"/>
    <col min="8833" max="8833" width="7.88671875" style="5" customWidth="1"/>
    <col min="8834" max="8834" width="62.6640625" style="5" customWidth="1"/>
    <col min="8835" max="8835" width="14.44140625" style="5" customWidth="1"/>
    <col min="8836" max="8836" width="13.6640625" style="5" customWidth="1"/>
    <col min="8837" max="8837" width="14.5546875" style="5" customWidth="1"/>
    <col min="8838" max="8838" width="14" style="5" customWidth="1"/>
    <col min="8839" max="8840" width="13.44140625" style="5" bestFit="1" customWidth="1"/>
    <col min="8841" max="8841" width="15.44140625" style="5" customWidth="1"/>
    <col min="8842" max="8842" width="13.44140625" style="5" bestFit="1" customWidth="1"/>
    <col min="8843" max="8843" width="14" style="5" customWidth="1"/>
    <col min="8844" max="8844" width="18.5546875" style="5" customWidth="1"/>
    <col min="8845" max="8845" width="8.109375" style="5" bestFit="1" customWidth="1"/>
    <col min="8846" max="9088" width="9.109375" style="5"/>
    <col min="9089" max="9089" width="7.88671875" style="5" customWidth="1"/>
    <col min="9090" max="9090" width="62.6640625" style="5" customWidth="1"/>
    <col min="9091" max="9091" width="14.44140625" style="5" customWidth="1"/>
    <col min="9092" max="9092" width="13.6640625" style="5" customWidth="1"/>
    <col min="9093" max="9093" width="14.5546875" style="5" customWidth="1"/>
    <col min="9094" max="9094" width="14" style="5" customWidth="1"/>
    <col min="9095" max="9096" width="13.44140625" style="5" bestFit="1" customWidth="1"/>
    <col min="9097" max="9097" width="15.44140625" style="5" customWidth="1"/>
    <col min="9098" max="9098" width="13.44140625" style="5" bestFit="1" customWidth="1"/>
    <col min="9099" max="9099" width="14" style="5" customWidth="1"/>
    <col min="9100" max="9100" width="18.5546875" style="5" customWidth="1"/>
    <col min="9101" max="9101" width="8.109375" style="5" bestFit="1" customWidth="1"/>
    <col min="9102" max="9344" width="9.109375" style="5"/>
    <col min="9345" max="9345" width="7.88671875" style="5" customWidth="1"/>
    <col min="9346" max="9346" width="62.6640625" style="5" customWidth="1"/>
    <col min="9347" max="9347" width="14.44140625" style="5" customWidth="1"/>
    <col min="9348" max="9348" width="13.6640625" style="5" customWidth="1"/>
    <col min="9349" max="9349" width="14.5546875" style="5" customWidth="1"/>
    <col min="9350" max="9350" width="14" style="5" customWidth="1"/>
    <col min="9351" max="9352" width="13.44140625" style="5" bestFit="1" customWidth="1"/>
    <col min="9353" max="9353" width="15.44140625" style="5" customWidth="1"/>
    <col min="9354" max="9354" width="13.44140625" style="5" bestFit="1" customWidth="1"/>
    <col min="9355" max="9355" width="14" style="5" customWidth="1"/>
    <col min="9356" max="9356" width="18.5546875" style="5" customWidth="1"/>
    <col min="9357" max="9357" width="8.109375" style="5" bestFit="1" customWidth="1"/>
    <col min="9358" max="9600" width="9.109375" style="5"/>
    <col min="9601" max="9601" width="7.88671875" style="5" customWidth="1"/>
    <col min="9602" max="9602" width="62.6640625" style="5" customWidth="1"/>
    <col min="9603" max="9603" width="14.44140625" style="5" customWidth="1"/>
    <col min="9604" max="9604" width="13.6640625" style="5" customWidth="1"/>
    <col min="9605" max="9605" width="14.5546875" style="5" customWidth="1"/>
    <col min="9606" max="9606" width="14" style="5" customWidth="1"/>
    <col min="9607" max="9608" width="13.44140625" style="5" bestFit="1" customWidth="1"/>
    <col min="9609" max="9609" width="15.44140625" style="5" customWidth="1"/>
    <col min="9610" max="9610" width="13.44140625" style="5" bestFit="1" customWidth="1"/>
    <col min="9611" max="9611" width="14" style="5" customWidth="1"/>
    <col min="9612" max="9612" width="18.5546875" style="5" customWidth="1"/>
    <col min="9613" max="9613" width="8.109375" style="5" bestFit="1" customWidth="1"/>
    <col min="9614" max="9856" width="9.109375" style="5"/>
    <col min="9857" max="9857" width="7.88671875" style="5" customWidth="1"/>
    <col min="9858" max="9858" width="62.6640625" style="5" customWidth="1"/>
    <col min="9859" max="9859" width="14.44140625" style="5" customWidth="1"/>
    <col min="9860" max="9860" width="13.6640625" style="5" customWidth="1"/>
    <col min="9861" max="9861" width="14.5546875" style="5" customWidth="1"/>
    <col min="9862" max="9862" width="14" style="5" customWidth="1"/>
    <col min="9863" max="9864" width="13.44140625" style="5" bestFit="1" customWidth="1"/>
    <col min="9865" max="9865" width="15.44140625" style="5" customWidth="1"/>
    <col min="9866" max="9866" width="13.44140625" style="5" bestFit="1" customWidth="1"/>
    <col min="9867" max="9867" width="14" style="5" customWidth="1"/>
    <col min="9868" max="9868" width="18.5546875" style="5" customWidth="1"/>
    <col min="9869" max="9869" width="8.109375" style="5" bestFit="1" customWidth="1"/>
    <col min="9870" max="10112" width="9.109375" style="5"/>
    <col min="10113" max="10113" width="7.88671875" style="5" customWidth="1"/>
    <col min="10114" max="10114" width="62.6640625" style="5" customWidth="1"/>
    <col min="10115" max="10115" width="14.44140625" style="5" customWidth="1"/>
    <col min="10116" max="10116" width="13.6640625" style="5" customWidth="1"/>
    <col min="10117" max="10117" width="14.5546875" style="5" customWidth="1"/>
    <col min="10118" max="10118" width="14" style="5" customWidth="1"/>
    <col min="10119" max="10120" width="13.44140625" style="5" bestFit="1" customWidth="1"/>
    <col min="10121" max="10121" width="15.44140625" style="5" customWidth="1"/>
    <col min="10122" max="10122" width="13.44140625" style="5" bestFit="1" customWidth="1"/>
    <col min="10123" max="10123" width="14" style="5" customWidth="1"/>
    <col min="10124" max="10124" width="18.5546875" style="5" customWidth="1"/>
    <col min="10125" max="10125" width="8.109375" style="5" bestFit="1" customWidth="1"/>
    <col min="10126" max="10368" width="9.109375" style="5"/>
    <col min="10369" max="10369" width="7.88671875" style="5" customWidth="1"/>
    <col min="10370" max="10370" width="62.6640625" style="5" customWidth="1"/>
    <col min="10371" max="10371" width="14.44140625" style="5" customWidth="1"/>
    <col min="10372" max="10372" width="13.6640625" style="5" customWidth="1"/>
    <col min="10373" max="10373" width="14.5546875" style="5" customWidth="1"/>
    <col min="10374" max="10374" width="14" style="5" customWidth="1"/>
    <col min="10375" max="10376" width="13.44140625" style="5" bestFit="1" customWidth="1"/>
    <col min="10377" max="10377" width="15.44140625" style="5" customWidth="1"/>
    <col min="10378" max="10378" width="13.44140625" style="5" bestFit="1" customWidth="1"/>
    <col min="10379" max="10379" width="14" style="5" customWidth="1"/>
    <col min="10380" max="10380" width="18.5546875" style="5" customWidth="1"/>
    <col min="10381" max="10381" width="8.109375" style="5" bestFit="1" customWidth="1"/>
    <col min="10382" max="10624" width="9.109375" style="5"/>
    <col min="10625" max="10625" width="7.88671875" style="5" customWidth="1"/>
    <col min="10626" max="10626" width="62.6640625" style="5" customWidth="1"/>
    <col min="10627" max="10627" width="14.44140625" style="5" customWidth="1"/>
    <col min="10628" max="10628" width="13.6640625" style="5" customWidth="1"/>
    <col min="10629" max="10629" width="14.5546875" style="5" customWidth="1"/>
    <col min="10630" max="10630" width="14" style="5" customWidth="1"/>
    <col min="10631" max="10632" width="13.44140625" style="5" bestFit="1" customWidth="1"/>
    <col min="10633" max="10633" width="15.44140625" style="5" customWidth="1"/>
    <col min="10634" max="10634" width="13.44140625" style="5" bestFit="1" customWidth="1"/>
    <col min="10635" max="10635" width="14" style="5" customWidth="1"/>
    <col min="10636" max="10636" width="18.5546875" style="5" customWidth="1"/>
    <col min="10637" max="10637" width="8.109375" style="5" bestFit="1" customWidth="1"/>
    <col min="10638" max="10880" width="9.109375" style="5"/>
    <col min="10881" max="10881" width="7.88671875" style="5" customWidth="1"/>
    <col min="10882" max="10882" width="62.6640625" style="5" customWidth="1"/>
    <col min="10883" max="10883" width="14.44140625" style="5" customWidth="1"/>
    <col min="10884" max="10884" width="13.6640625" style="5" customWidth="1"/>
    <col min="10885" max="10885" width="14.5546875" style="5" customWidth="1"/>
    <col min="10886" max="10886" width="14" style="5" customWidth="1"/>
    <col min="10887" max="10888" width="13.44140625" style="5" bestFit="1" customWidth="1"/>
    <col min="10889" max="10889" width="15.44140625" style="5" customWidth="1"/>
    <col min="10890" max="10890" width="13.44140625" style="5" bestFit="1" customWidth="1"/>
    <col min="10891" max="10891" width="14" style="5" customWidth="1"/>
    <col min="10892" max="10892" width="18.5546875" style="5" customWidth="1"/>
    <col min="10893" max="10893" width="8.109375" style="5" bestFit="1" customWidth="1"/>
    <col min="10894" max="11136" width="9.109375" style="5"/>
    <col min="11137" max="11137" width="7.88671875" style="5" customWidth="1"/>
    <col min="11138" max="11138" width="62.6640625" style="5" customWidth="1"/>
    <col min="11139" max="11139" width="14.44140625" style="5" customWidth="1"/>
    <col min="11140" max="11140" width="13.6640625" style="5" customWidth="1"/>
    <col min="11141" max="11141" width="14.5546875" style="5" customWidth="1"/>
    <col min="11142" max="11142" width="14" style="5" customWidth="1"/>
    <col min="11143" max="11144" width="13.44140625" style="5" bestFit="1" customWidth="1"/>
    <col min="11145" max="11145" width="15.44140625" style="5" customWidth="1"/>
    <col min="11146" max="11146" width="13.44140625" style="5" bestFit="1" customWidth="1"/>
    <col min="11147" max="11147" width="14" style="5" customWidth="1"/>
    <col min="11148" max="11148" width="18.5546875" style="5" customWidth="1"/>
    <col min="11149" max="11149" width="8.109375" style="5" bestFit="1" customWidth="1"/>
    <col min="11150" max="11392" width="9.109375" style="5"/>
    <col min="11393" max="11393" width="7.88671875" style="5" customWidth="1"/>
    <col min="11394" max="11394" width="62.6640625" style="5" customWidth="1"/>
    <col min="11395" max="11395" width="14.44140625" style="5" customWidth="1"/>
    <col min="11396" max="11396" width="13.6640625" style="5" customWidth="1"/>
    <col min="11397" max="11397" width="14.5546875" style="5" customWidth="1"/>
    <col min="11398" max="11398" width="14" style="5" customWidth="1"/>
    <col min="11399" max="11400" width="13.44140625" style="5" bestFit="1" customWidth="1"/>
    <col min="11401" max="11401" width="15.44140625" style="5" customWidth="1"/>
    <col min="11402" max="11402" width="13.44140625" style="5" bestFit="1" customWidth="1"/>
    <col min="11403" max="11403" width="14" style="5" customWidth="1"/>
    <col min="11404" max="11404" width="18.5546875" style="5" customWidth="1"/>
    <col min="11405" max="11405" width="8.109375" style="5" bestFit="1" customWidth="1"/>
    <col min="11406" max="11648" width="9.109375" style="5"/>
    <col min="11649" max="11649" width="7.88671875" style="5" customWidth="1"/>
    <col min="11650" max="11650" width="62.6640625" style="5" customWidth="1"/>
    <col min="11651" max="11651" width="14.44140625" style="5" customWidth="1"/>
    <col min="11652" max="11652" width="13.6640625" style="5" customWidth="1"/>
    <col min="11653" max="11653" width="14.5546875" style="5" customWidth="1"/>
    <col min="11654" max="11654" width="14" style="5" customWidth="1"/>
    <col min="11655" max="11656" width="13.44140625" style="5" bestFit="1" customWidth="1"/>
    <col min="11657" max="11657" width="15.44140625" style="5" customWidth="1"/>
    <col min="11658" max="11658" width="13.44140625" style="5" bestFit="1" customWidth="1"/>
    <col min="11659" max="11659" width="14" style="5" customWidth="1"/>
    <col min="11660" max="11660" width="18.5546875" style="5" customWidth="1"/>
    <col min="11661" max="11661" width="8.109375" style="5" bestFit="1" customWidth="1"/>
    <col min="11662" max="11904" width="9.109375" style="5"/>
    <col min="11905" max="11905" width="7.88671875" style="5" customWidth="1"/>
    <col min="11906" max="11906" width="62.6640625" style="5" customWidth="1"/>
    <col min="11907" max="11907" width="14.44140625" style="5" customWidth="1"/>
    <col min="11908" max="11908" width="13.6640625" style="5" customWidth="1"/>
    <col min="11909" max="11909" width="14.5546875" style="5" customWidth="1"/>
    <col min="11910" max="11910" width="14" style="5" customWidth="1"/>
    <col min="11911" max="11912" width="13.44140625" style="5" bestFit="1" customWidth="1"/>
    <col min="11913" max="11913" width="15.44140625" style="5" customWidth="1"/>
    <col min="11914" max="11914" width="13.44140625" style="5" bestFit="1" customWidth="1"/>
    <col min="11915" max="11915" width="14" style="5" customWidth="1"/>
    <col min="11916" max="11916" width="18.5546875" style="5" customWidth="1"/>
    <col min="11917" max="11917" width="8.109375" style="5" bestFit="1" customWidth="1"/>
    <col min="11918" max="12160" width="9.109375" style="5"/>
    <col min="12161" max="12161" width="7.88671875" style="5" customWidth="1"/>
    <col min="12162" max="12162" width="62.6640625" style="5" customWidth="1"/>
    <col min="12163" max="12163" width="14.44140625" style="5" customWidth="1"/>
    <col min="12164" max="12164" width="13.6640625" style="5" customWidth="1"/>
    <col min="12165" max="12165" width="14.5546875" style="5" customWidth="1"/>
    <col min="12166" max="12166" width="14" style="5" customWidth="1"/>
    <col min="12167" max="12168" width="13.44140625" style="5" bestFit="1" customWidth="1"/>
    <col min="12169" max="12169" width="15.44140625" style="5" customWidth="1"/>
    <col min="12170" max="12170" width="13.44140625" style="5" bestFit="1" customWidth="1"/>
    <col min="12171" max="12171" width="14" style="5" customWidth="1"/>
    <col min="12172" max="12172" width="18.5546875" style="5" customWidth="1"/>
    <col min="12173" max="12173" width="8.109375" style="5" bestFit="1" customWidth="1"/>
    <col min="12174" max="12416" width="9.109375" style="5"/>
    <col min="12417" max="12417" width="7.88671875" style="5" customWidth="1"/>
    <col min="12418" max="12418" width="62.6640625" style="5" customWidth="1"/>
    <col min="12419" max="12419" width="14.44140625" style="5" customWidth="1"/>
    <col min="12420" max="12420" width="13.6640625" style="5" customWidth="1"/>
    <col min="12421" max="12421" width="14.5546875" style="5" customWidth="1"/>
    <col min="12422" max="12422" width="14" style="5" customWidth="1"/>
    <col min="12423" max="12424" width="13.44140625" style="5" bestFit="1" customWidth="1"/>
    <col min="12425" max="12425" width="15.44140625" style="5" customWidth="1"/>
    <col min="12426" max="12426" width="13.44140625" style="5" bestFit="1" customWidth="1"/>
    <col min="12427" max="12427" width="14" style="5" customWidth="1"/>
    <col min="12428" max="12428" width="18.5546875" style="5" customWidth="1"/>
    <col min="12429" max="12429" width="8.109375" style="5" bestFit="1" customWidth="1"/>
    <col min="12430" max="12672" width="9.109375" style="5"/>
    <col min="12673" max="12673" width="7.88671875" style="5" customWidth="1"/>
    <col min="12674" max="12674" width="62.6640625" style="5" customWidth="1"/>
    <col min="12675" max="12675" width="14.44140625" style="5" customWidth="1"/>
    <col min="12676" max="12676" width="13.6640625" style="5" customWidth="1"/>
    <col min="12677" max="12677" width="14.5546875" style="5" customWidth="1"/>
    <col min="12678" max="12678" width="14" style="5" customWidth="1"/>
    <col min="12679" max="12680" width="13.44140625" style="5" bestFit="1" customWidth="1"/>
    <col min="12681" max="12681" width="15.44140625" style="5" customWidth="1"/>
    <col min="12682" max="12682" width="13.44140625" style="5" bestFit="1" customWidth="1"/>
    <col min="12683" max="12683" width="14" style="5" customWidth="1"/>
    <col min="12684" max="12684" width="18.5546875" style="5" customWidth="1"/>
    <col min="12685" max="12685" width="8.109375" style="5" bestFit="1" customWidth="1"/>
    <col min="12686" max="12928" width="9.109375" style="5"/>
    <col min="12929" max="12929" width="7.88671875" style="5" customWidth="1"/>
    <col min="12930" max="12930" width="62.6640625" style="5" customWidth="1"/>
    <col min="12931" max="12931" width="14.44140625" style="5" customWidth="1"/>
    <col min="12932" max="12932" width="13.6640625" style="5" customWidth="1"/>
    <col min="12933" max="12933" width="14.5546875" style="5" customWidth="1"/>
    <col min="12934" max="12934" width="14" style="5" customWidth="1"/>
    <col min="12935" max="12936" width="13.44140625" style="5" bestFit="1" customWidth="1"/>
    <col min="12937" max="12937" width="15.44140625" style="5" customWidth="1"/>
    <col min="12938" max="12938" width="13.44140625" style="5" bestFit="1" customWidth="1"/>
    <col min="12939" max="12939" width="14" style="5" customWidth="1"/>
    <col min="12940" max="12940" width="18.5546875" style="5" customWidth="1"/>
    <col min="12941" max="12941" width="8.109375" style="5" bestFit="1" customWidth="1"/>
    <col min="12942" max="13184" width="9.109375" style="5"/>
    <col min="13185" max="13185" width="7.88671875" style="5" customWidth="1"/>
    <col min="13186" max="13186" width="62.6640625" style="5" customWidth="1"/>
    <col min="13187" max="13187" width="14.44140625" style="5" customWidth="1"/>
    <col min="13188" max="13188" width="13.6640625" style="5" customWidth="1"/>
    <col min="13189" max="13189" width="14.5546875" style="5" customWidth="1"/>
    <col min="13190" max="13190" width="14" style="5" customWidth="1"/>
    <col min="13191" max="13192" width="13.44140625" style="5" bestFit="1" customWidth="1"/>
    <col min="13193" max="13193" width="15.44140625" style="5" customWidth="1"/>
    <col min="13194" max="13194" width="13.44140625" style="5" bestFit="1" customWidth="1"/>
    <col min="13195" max="13195" width="14" style="5" customWidth="1"/>
    <col min="13196" max="13196" width="18.5546875" style="5" customWidth="1"/>
    <col min="13197" max="13197" width="8.109375" style="5" bestFit="1" customWidth="1"/>
    <col min="13198" max="13440" width="9.109375" style="5"/>
    <col min="13441" max="13441" width="7.88671875" style="5" customWidth="1"/>
    <col min="13442" max="13442" width="62.6640625" style="5" customWidth="1"/>
    <col min="13443" max="13443" width="14.44140625" style="5" customWidth="1"/>
    <col min="13444" max="13444" width="13.6640625" style="5" customWidth="1"/>
    <col min="13445" max="13445" width="14.5546875" style="5" customWidth="1"/>
    <col min="13446" max="13446" width="14" style="5" customWidth="1"/>
    <col min="13447" max="13448" width="13.44140625" style="5" bestFit="1" customWidth="1"/>
    <col min="13449" max="13449" width="15.44140625" style="5" customWidth="1"/>
    <col min="13450" max="13450" width="13.44140625" style="5" bestFit="1" customWidth="1"/>
    <col min="13451" max="13451" width="14" style="5" customWidth="1"/>
    <col min="13452" max="13452" width="18.5546875" style="5" customWidth="1"/>
    <col min="13453" max="13453" width="8.109375" style="5" bestFit="1" customWidth="1"/>
    <col min="13454" max="13696" width="9.109375" style="5"/>
    <col min="13697" max="13697" width="7.88671875" style="5" customWidth="1"/>
    <col min="13698" max="13698" width="62.6640625" style="5" customWidth="1"/>
    <col min="13699" max="13699" width="14.44140625" style="5" customWidth="1"/>
    <col min="13700" max="13700" width="13.6640625" style="5" customWidth="1"/>
    <col min="13701" max="13701" width="14.5546875" style="5" customWidth="1"/>
    <col min="13702" max="13702" width="14" style="5" customWidth="1"/>
    <col min="13703" max="13704" width="13.44140625" style="5" bestFit="1" customWidth="1"/>
    <col min="13705" max="13705" width="15.44140625" style="5" customWidth="1"/>
    <col min="13706" max="13706" width="13.44140625" style="5" bestFit="1" customWidth="1"/>
    <col min="13707" max="13707" width="14" style="5" customWidth="1"/>
    <col min="13708" max="13708" width="18.5546875" style="5" customWidth="1"/>
    <col min="13709" max="13709" width="8.109375" style="5" bestFit="1" customWidth="1"/>
    <col min="13710" max="13952" width="9.109375" style="5"/>
    <col min="13953" max="13953" width="7.88671875" style="5" customWidth="1"/>
    <col min="13954" max="13954" width="62.6640625" style="5" customWidth="1"/>
    <col min="13955" max="13955" width="14.44140625" style="5" customWidth="1"/>
    <col min="13956" max="13956" width="13.6640625" style="5" customWidth="1"/>
    <col min="13957" max="13957" width="14.5546875" style="5" customWidth="1"/>
    <col min="13958" max="13958" width="14" style="5" customWidth="1"/>
    <col min="13959" max="13960" width="13.44140625" style="5" bestFit="1" customWidth="1"/>
    <col min="13961" max="13961" width="15.44140625" style="5" customWidth="1"/>
    <col min="13962" max="13962" width="13.44140625" style="5" bestFit="1" customWidth="1"/>
    <col min="13963" max="13963" width="14" style="5" customWidth="1"/>
    <col min="13964" max="13964" width="18.5546875" style="5" customWidth="1"/>
    <col min="13965" max="13965" width="8.109375" style="5" bestFit="1" customWidth="1"/>
    <col min="13966" max="14208" width="9.109375" style="5"/>
    <col min="14209" max="14209" width="7.88671875" style="5" customWidth="1"/>
    <col min="14210" max="14210" width="62.6640625" style="5" customWidth="1"/>
    <col min="14211" max="14211" width="14.44140625" style="5" customWidth="1"/>
    <col min="14212" max="14212" width="13.6640625" style="5" customWidth="1"/>
    <col min="14213" max="14213" width="14.5546875" style="5" customWidth="1"/>
    <col min="14214" max="14214" width="14" style="5" customWidth="1"/>
    <col min="14215" max="14216" width="13.44140625" style="5" bestFit="1" customWidth="1"/>
    <col min="14217" max="14217" width="15.44140625" style="5" customWidth="1"/>
    <col min="14218" max="14218" width="13.44140625" style="5" bestFit="1" customWidth="1"/>
    <col min="14219" max="14219" width="14" style="5" customWidth="1"/>
    <col min="14220" max="14220" width="18.5546875" style="5" customWidth="1"/>
    <col min="14221" max="14221" width="8.109375" style="5" bestFit="1" customWidth="1"/>
    <col min="14222" max="14464" width="9.109375" style="5"/>
    <col min="14465" max="14465" width="7.88671875" style="5" customWidth="1"/>
    <col min="14466" max="14466" width="62.6640625" style="5" customWidth="1"/>
    <col min="14467" max="14467" width="14.44140625" style="5" customWidth="1"/>
    <col min="14468" max="14468" width="13.6640625" style="5" customWidth="1"/>
    <col min="14469" max="14469" width="14.5546875" style="5" customWidth="1"/>
    <col min="14470" max="14470" width="14" style="5" customWidth="1"/>
    <col min="14471" max="14472" width="13.44140625" style="5" bestFit="1" customWidth="1"/>
    <col min="14473" max="14473" width="15.44140625" style="5" customWidth="1"/>
    <col min="14474" max="14474" width="13.44140625" style="5" bestFit="1" customWidth="1"/>
    <col min="14475" max="14475" width="14" style="5" customWidth="1"/>
    <col min="14476" max="14476" width="18.5546875" style="5" customWidth="1"/>
    <col min="14477" max="14477" width="8.109375" style="5" bestFit="1" customWidth="1"/>
    <col min="14478" max="14720" width="9.109375" style="5"/>
    <col min="14721" max="14721" width="7.88671875" style="5" customWidth="1"/>
    <col min="14722" max="14722" width="62.6640625" style="5" customWidth="1"/>
    <col min="14723" max="14723" width="14.44140625" style="5" customWidth="1"/>
    <col min="14724" max="14724" width="13.6640625" style="5" customWidth="1"/>
    <col min="14725" max="14725" width="14.5546875" style="5" customWidth="1"/>
    <col min="14726" max="14726" width="14" style="5" customWidth="1"/>
    <col min="14727" max="14728" width="13.44140625" style="5" bestFit="1" customWidth="1"/>
    <col min="14729" max="14729" width="15.44140625" style="5" customWidth="1"/>
    <col min="14730" max="14730" width="13.44140625" style="5" bestFit="1" customWidth="1"/>
    <col min="14731" max="14731" width="14" style="5" customWidth="1"/>
    <col min="14732" max="14732" width="18.5546875" style="5" customWidth="1"/>
    <col min="14733" max="14733" width="8.109375" style="5" bestFit="1" customWidth="1"/>
    <col min="14734" max="14976" width="9.109375" style="5"/>
    <col min="14977" max="14977" width="7.88671875" style="5" customWidth="1"/>
    <col min="14978" max="14978" width="62.6640625" style="5" customWidth="1"/>
    <col min="14979" max="14979" width="14.44140625" style="5" customWidth="1"/>
    <col min="14980" max="14980" width="13.6640625" style="5" customWidth="1"/>
    <col min="14981" max="14981" width="14.5546875" style="5" customWidth="1"/>
    <col min="14982" max="14982" width="14" style="5" customWidth="1"/>
    <col min="14983" max="14984" width="13.44140625" style="5" bestFit="1" customWidth="1"/>
    <col min="14985" max="14985" width="15.44140625" style="5" customWidth="1"/>
    <col min="14986" max="14986" width="13.44140625" style="5" bestFit="1" customWidth="1"/>
    <col min="14987" max="14987" width="14" style="5" customWidth="1"/>
    <col min="14988" max="14988" width="18.5546875" style="5" customWidth="1"/>
    <col min="14989" max="14989" width="8.109375" style="5" bestFit="1" customWidth="1"/>
    <col min="14990" max="15232" width="9.109375" style="5"/>
    <col min="15233" max="15233" width="7.88671875" style="5" customWidth="1"/>
    <col min="15234" max="15234" width="62.6640625" style="5" customWidth="1"/>
    <col min="15235" max="15235" width="14.44140625" style="5" customWidth="1"/>
    <col min="15236" max="15236" width="13.6640625" style="5" customWidth="1"/>
    <col min="15237" max="15237" width="14.5546875" style="5" customWidth="1"/>
    <col min="15238" max="15238" width="14" style="5" customWidth="1"/>
    <col min="15239" max="15240" width="13.44140625" style="5" bestFit="1" customWidth="1"/>
    <col min="15241" max="15241" width="15.44140625" style="5" customWidth="1"/>
    <col min="15242" max="15242" width="13.44140625" style="5" bestFit="1" customWidth="1"/>
    <col min="15243" max="15243" width="14" style="5" customWidth="1"/>
    <col min="15244" max="15244" width="18.5546875" style="5" customWidth="1"/>
    <col min="15245" max="15245" width="8.109375" style="5" bestFit="1" customWidth="1"/>
    <col min="15246" max="15488" width="9.109375" style="5"/>
    <col min="15489" max="15489" width="7.88671875" style="5" customWidth="1"/>
    <col min="15490" max="15490" width="62.6640625" style="5" customWidth="1"/>
    <col min="15491" max="15491" width="14.44140625" style="5" customWidth="1"/>
    <col min="15492" max="15492" width="13.6640625" style="5" customWidth="1"/>
    <col min="15493" max="15493" width="14.5546875" style="5" customWidth="1"/>
    <col min="15494" max="15494" width="14" style="5" customWidth="1"/>
    <col min="15495" max="15496" width="13.44140625" style="5" bestFit="1" customWidth="1"/>
    <col min="15497" max="15497" width="15.44140625" style="5" customWidth="1"/>
    <col min="15498" max="15498" width="13.44140625" style="5" bestFit="1" customWidth="1"/>
    <col min="15499" max="15499" width="14" style="5" customWidth="1"/>
    <col min="15500" max="15500" width="18.5546875" style="5" customWidth="1"/>
    <col min="15501" max="15501" width="8.109375" style="5" bestFit="1" customWidth="1"/>
    <col min="15502" max="15744" width="9.109375" style="5"/>
    <col min="15745" max="15745" width="7.88671875" style="5" customWidth="1"/>
    <col min="15746" max="15746" width="62.6640625" style="5" customWidth="1"/>
    <col min="15747" max="15747" width="14.44140625" style="5" customWidth="1"/>
    <col min="15748" max="15748" width="13.6640625" style="5" customWidth="1"/>
    <col min="15749" max="15749" width="14.5546875" style="5" customWidth="1"/>
    <col min="15750" max="15750" width="14" style="5" customWidth="1"/>
    <col min="15751" max="15752" width="13.44140625" style="5" bestFit="1" customWidth="1"/>
    <col min="15753" max="15753" width="15.44140625" style="5" customWidth="1"/>
    <col min="15754" max="15754" width="13.44140625" style="5" bestFit="1" customWidth="1"/>
    <col min="15755" max="15755" width="14" style="5" customWidth="1"/>
    <col min="15756" max="15756" width="18.5546875" style="5" customWidth="1"/>
    <col min="15757" max="15757" width="8.109375" style="5" bestFit="1" customWidth="1"/>
    <col min="15758" max="16000" width="9.109375" style="5"/>
    <col min="16001" max="16001" width="7.88671875" style="5" customWidth="1"/>
    <col min="16002" max="16002" width="62.6640625" style="5" customWidth="1"/>
    <col min="16003" max="16003" width="14.44140625" style="5" customWidth="1"/>
    <col min="16004" max="16004" width="13.6640625" style="5" customWidth="1"/>
    <col min="16005" max="16005" width="14.5546875" style="5" customWidth="1"/>
    <col min="16006" max="16006" width="14" style="5" customWidth="1"/>
    <col min="16007" max="16008" width="13.44140625" style="5" bestFit="1" customWidth="1"/>
    <col min="16009" max="16009" width="15.44140625" style="5" customWidth="1"/>
    <col min="16010" max="16010" width="13.44140625" style="5" bestFit="1" customWidth="1"/>
    <col min="16011" max="16011" width="14" style="5" customWidth="1"/>
    <col min="16012" max="16012" width="18.5546875" style="5" customWidth="1"/>
    <col min="16013" max="16013" width="8.109375" style="5" bestFit="1" customWidth="1"/>
    <col min="16014" max="16384" width="9.109375" style="5"/>
  </cols>
  <sheetData>
    <row r="1" spans="1:12" x14ac:dyDescent="0.3">
      <c r="K1" s="50" t="s">
        <v>54</v>
      </c>
    </row>
    <row r="2" spans="1:12" x14ac:dyDescent="0.3">
      <c r="K2" s="50" t="s">
        <v>51</v>
      </c>
    </row>
    <row r="3" spans="1:12" x14ac:dyDescent="0.3">
      <c r="K3" s="50" t="s">
        <v>52</v>
      </c>
    </row>
    <row r="4" spans="1:12" x14ac:dyDescent="0.3">
      <c r="K4" s="50" t="s">
        <v>53</v>
      </c>
    </row>
    <row r="5" spans="1:12" x14ac:dyDescent="0.3">
      <c r="K5" s="50" t="s">
        <v>50</v>
      </c>
    </row>
    <row r="7" spans="1:12" x14ac:dyDescent="0.3">
      <c r="H7" s="4"/>
      <c r="I7" s="48" t="s">
        <v>55</v>
      </c>
      <c r="J7" s="48"/>
      <c r="K7" s="48"/>
    </row>
    <row r="8" spans="1:12" x14ac:dyDescent="0.3">
      <c r="H8" s="48" t="s">
        <v>48</v>
      </c>
      <c r="I8" s="48"/>
      <c r="J8" s="48"/>
      <c r="K8" s="48"/>
    </row>
    <row r="9" spans="1:12" x14ac:dyDescent="0.3">
      <c r="H9" s="4"/>
      <c r="I9" s="48" t="s">
        <v>50</v>
      </c>
      <c r="J9" s="48"/>
      <c r="K9" s="48"/>
    </row>
    <row r="10" spans="1:12" x14ac:dyDescent="0.3">
      <c r="H10" s="4"/>
      <c r="I10" s="6"/>
      <c r="J10" s="6"/>
      <c r="K10" s="6"/>
    </row>
    <row r="11" spans="1:12" x14ac:dyDescent="0.3">
      <c r="A11" s="49" t="s">
        <v>49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2" ht="16.2" thickBot="1" x14ac:dyDescent="0.35">
      <c r="A12" s="5"/>
      <c r="B12" s="7"/>
      <c r="E12" s="8"/>
      <c r="J12" s="9"/>
      <c r="K12" s="9" t="s">
        <v>0</v>
      </c>
    </row>
    <row r="13" spans="1:12" s="28" customFormat="1" ht="31.8" thickBot="1" x14ac:dyDescent="0.35">
      <c r="A13" s="22" t="s">
        <v>1</v>
      </c>
      <c r="B13" s="23" t="s">
        <v>2</v>
      </c>
      <c r="C13" s="24" t="s">
        <v>3</v>
      </c>
      <c r="D13" s="24" t="s">
        <v>4</v>
      </c>
      <c r="E13" s="24" t="s">
        <v>5</v>
      </c>
      <c r="F13" s="24" t="s">
        <v>6</v>
      </c>
      <c r="G13" s="24" t="s">
        <v>7</v>
      </c>
      <c r="H13" s="24" t="s">
        <v>8</v>
      </c>
      <c r="I13" s="24" t="s">
        <v>9</v>
      </c>
      <c r="J13" s="24" t="s">
        <v>10</v>
      </c>
      <c r="K13" s="25" t="s">
        <v>11</v>
      </c>
    </row>
    <row r="14" spans="1:12" x14ac:dyDescent="0.3">
      <c r="A14" s="43">
        <v>1000000</v>
      </c>
      <c r="B14" s="29" t="s">
        <v>12</v>
      </c>
      <c r="C14" s="30">
        <f t="shared" ref="C14:J14" si="0">SUM(C15+C23+C26+C28+C36+C38)</f>
        <v>353304194</v>
      </c>
      <c r="D14" s="30">
        <f t="shared" si="0"/>
        <v>36670273</v>
      </c>
      <c r="E14" s="30">
        <f t="shared" si="0"/>
        <v>223460767</v>
      </c>
      <c r="F14" s="30">
        <f t="shared" si="0"/>
        <v>209491032</v>
      </c>
      <c r="G14" s="30">
        <f t="shared" si="0"/>
        <v>91817231</v>
      </c>
      <c r="H14" s="30">
        <f t="shared" si="0"/>
        <v>128852903</v>
      </c>
      <c r="I14" s="30">
        <f t="shared" si="0"/>
        <v>57089324</v>
      </c>
      <c r="J14" s="30">
        <f t="shared" si="0"/>
        <v>33708182</v>
      </c>
      <c r="K14" s="31">
        <f>SUM(C14:J14)</f>
        <v>1134393906</v>
      </c>
      <c r="L14" s="10"/>
    </row>
    <row r="15" spans="1:12" x14ac:dyDescent="0.3">
      <c r="A15" s="42">
        <v>1010000</v>
      </c>
      <c r="B15" s="14" t="s">
        <v>13</v>
      </c>
      <c r="C15" s="12">
        <f t="shared" ref="C15:J15" si="1">SUM(C16:C21)</f>
        <v>318978460</v>
      </c>
      <c r="D15" s="12">
        <f t="shared" si="1"/>
        <v>27363115</v>
      </c>
      <c r="E15" s="12">
        <f t="shared" si="1"/>
        <v>202343383</v>
      </c>
      <c r="F15" s="12">
        <f t="shared" si="1"/>
        <v>179535243</v>
      </c>
      <c r="G15" s="12">
        <f t="shared" si="1"/>
        <v>76378826</v>
      </c>
      <c r="H15" s="12">
        <f t="shared" si="1"/>
        <v>94246963</v>
      </c>
      <c r="I15" s="12">
        <f t="shared" si="1"/>
        <v>39049370</v>
      </c>
      <c r="J15" s="12">
        <f t="shared" si="1"/>
        <v>24758139</v>
      </c>
      <c r="K15" s="20">
        <f>SUM(C15:J15)</f>
        <v>962653499</v>
      </c>
      <c r="L15" s="10"/>
    </row>
    <row r="16" spans="1:12" x14ac:dyDescent="0.3">
      <c r="A16" s="42">
        <v>1010100</v>
      </c>
      <c r="B16" s="13" t="s">
        <v>14</v>
      </c>
      <c r="C16" s="12"/>
      <c r="D16" s="12"/>
      <c r="E16" s="12"/>
      <c r="F16" s="12"/>
      <c r="G16" s="12"/>
      <c r="H16" s="12"/>
      <c r="I16" s="12"/>
      <c r="J16" s="12"/>
      <c r="K16" s="20">
        <f t="shared" ref="K16:K24" si="2">SUM(C16:J16)</f>
        <v>0</v>
      </c>
      <c r="L16" s="10"/>
    </row>
    <row r="17" spans="1:12" ht="46.8" x14ac:dyDescent="0.3">
      <c r="A17" s="42">
        <v>1010200</v>
      </c>
      <c r="B17" s="13" t="s">
        <v>15</v>
      </c>
      <c r="C17" s="12">
        <f>91621400+6189204</f>
        <v>97810604</v>
      </c>
      <c r="D17" s="12">
        <f>9465173+263811</f>
        <v>9728984</v>
      </c>
      <c r="E17" s="12">
        <f>92549706+6253629</f>
        <v>98803335</v>
      </c>
      <c r="F17" s="12">
        <v>101276716</v>
      </c>
      <c r="G17" s="12">
        <f>42283387+498031+1581244</f>
        <v>44362662</v>
      </c>
      <c r="H17" s="12">
        <f>45820459+56315+6048914</f>
        <v>51925688</v>
      </c>
      <c r="I17" s="12">
        <f>17627595+183040+1000178</f>
        <v>18810813</v>
      </c>
      <c r="J17" s="12">
        <v>12936480</v>
      </c>
      <c r="K17" s="20">
        <f t="shared" si="2"/>
        <v>435655282</v>
      </c>
      <c r="L17" s="10"/>
    </row>
    <row r="18" spans="1:12" ht="46.8" x14ac:dyDescent="0.3">
      <c r="A18" s="42">
        <v>1010500</v>
      </c>
      <c r="B18" s="15" t="s">
        <v>16</v>
      </c>
      <c r="C18" s="12">
        <v>6633232</v>
      </c>
      <c r="D18" s="12">
        <v>503701</v>
      </c>
      <c r="E18" s="12">
        <v>4198737</v>
      </c>
      <c r="F18" s="12">
        <v>2460352</v>
      </c>
      <c r="G18" s="12">
        <v>1101006</v>
      </c>
      <c r="H18" s="12">
        <v>2954142</v>
      </c>
      <c r="I18" s="12">
        <v>967427</v>
      </c>
      <c r="J18" s="12">
        <v>667352</v>
      </c>
      <c r="K18" s="20">
        <f t="shared" si="2"/>
        <v>19485949</v>
      </c>
      <c r="L18" s="10"/>
    </row>
    <row r="19" spans="1:12" ht="62.4" x14ac:dyDescent="0.3">
      <c r="A19" s="42">
        <v>1010600</v>
      </c>
      <c r="B19" s="13" t="s">
        <v>17</v>
      </c>
      <c r="C19" s="12">
        <v>6231832</v>
      </c>
      <c r="D19" s="12">
        <v>14801</v>
      </c>
      <c r="E19" s="12">
        <v>5531464</v>
      </c>
      <c r="F19" s="12">
        <v>870951</v>
      </c>
      <c r="G19" s="12">
        <v>640377</v>
      </c>
      <c r="H19" s="12">
        <v>1389026</v>
      </c>
      <c r="I19" s="12">
        <v>83127</v>
      </c>
      <c r="J19" s="12">
        <v>27492</v>
      </c>
      <c r="K19" s="20">
        <f t="shared" si="2"/>
        <v>14789070</v>
      </c>
      <c r="L19" s="10"/>
    </row>
    <row r="20" spans="1:12" ht="58.2" customHeight="1" x14ac:dyDescent="0.3">
      <c r="A20" s="42">
        <v>1010601</v>
      </c>
      <c r="B20" s="13" t="s">
        <v>18</v>
      </c>
      <c r="C20" s="12">
        <v>4795808</v>
      </c>
      <c r="D20" s="12">
        <v>5374</v>
      </c>
      <c r="E20" s="12">
        <v>3902444</v>
      </c>
      <c r="F20" s="12">
        <v>1050382</v>
      </c>
      <c r="G20" s="12">
        <v>906318</v>
      </c>
      <c r="H20" s="12">
        <v>2303937</v>
      </c>
      <c r="I20" s="12">
        <v>575386</v>
      </c>
      <c r="J20" s="12">
        <v>276992</v>
      </c>
      <c r="K20" s="20">
        <f t="shared" si="2"/>
        <v>13816641</v>
      </c>
      <c r="L20" s="10"/>
    </row>
    <row r="21" spans="1:12" x14ac:dyDescent="0.3">
      <c r="A21" s="42">
        <v>1010700</v>
      </c>
      <c r="B21" s="13" t="s">
        <v>19</v>
      </c>
      <c r="C21" s="12">
        <f>195953497+7553487</f>
        <v>203506984</v>
      </c>
      <c r="D21" s="12">
        <f>16545544+564711</f>
        <v>17110255</v>
      </c>
      <c r="E21" s="12">
        <f>85874662+4032741</f>
        <v>89907403</v>
      </c>
      <c r="F21" s="12">
        <f>73876842</f>
        <v>73876842</v>
      </c>
      <c r="G21" s="12">
        <f>28692495+675968</f>
        <v>29368463</v>
      </c>
      <c r="H21" s="12">
        <f>33549741+2124429</f>
        <v>35674170</v>
      </c>
      <c r="I21" s="12">
        <v>18612617</v>
      </c>
      <c r="J21" s="12">
        <v>10849823</v>
      </c>
      <c r="K21" s="20">
        <f t="shared" si="2"/>
        <v>478906557</v>
      </c>
      <c r="L21" s="10"/>
    </row>
    <row r="22" spans="1:12" ht="8.4" customHeight="1" x14ac:dyDescent="0.3">
      <c r="A22" s="44"/>
      <c r="B22" s="13"/>
      <c r="C22" s="12"/>
      <c r="D22" s="12"/>
      <c r="E22" s="12"/>
      <c r="F22" s="12"/>
      <c r="G22" s="12"/>
      <c r="H22" s="12"/>
      <c r="I22" s="12"/>
      <c r="J22" s="12"/>
      <c r="K22" s="20"/>
      <c r="L22" s="10"/>
    </row>
    <row r="23" spans="1:12" ht="46.8" x14ac:dyDescent="0.3">
      <c r="A23" s="42">
        <v>1020000</v>
      </c>
      <c r="B23" s="38" t="s">
        <v>20</v>
      </c>
      <c r="C23" s="40">
        <f>SUM(C24)</f>
        <v>0</v>
      </c>
      <c r="D23" s="40">
        <f t="shared" ref="D23:J23" si="3">SUM(D24)</f>
        <v>0</v>
      </c>
      <c r="E23" s="40">
        <f t="shared" si="3"/>
        <v>0</v>
      </c>
      <c r="F23" s="40">
        <f t="shared" si="3"/>
        <v>0</v>
      </c>
      <c r="G23" s="40">
        <f t="shared" si="3"/>
        <v>0</v>
      </c>
      <c r="H23" s="40">
        <f t="shared" si="3"/>
        <v>0</v>
      </c>
      <c r="I23" s="40">
        <f t="shared" si="3"/>
        <v>0</v>
      </c>
      <c r="J23" s="40">
        <f t="shared" si="3"/>
        <v>0</v>
      </c>
      <c r="K23" s="39">
        <f t="shared" si="2"/>
        <v>0</v>
      </c>
      <c r="L23" s="10"/>
    </row>
    <row r="24" spans="1:12" x14ac:dyDescent="0.3">
      <c r="A24" s="42">
        <v>1020100</v>
      </c>
      <c r="B24" s="13" t="s">
        <v>21</v>
      </c>
      <c r="C24" s="12"/>
      <c r="D24" s="12"/>
      <c r="E24" s="12"/>
      <c r="F24" s="12"/>
      <c r="G24" s="12"/>
      <c r="H24" s="12"/>
      <c r="I24" s="12"/>
      <c r="J24" s="12"/>
      <c r="K24" s="20">
        <f t="shared" si="2"/>
        <v>0</v>
      </c>
      <c r="L24" s="10"/>
    </row>
    <row r="25" spans="1:12" ht="3" customHeight="1" x14ac:dyDescent="0.3">
      <c r="A25" s="42"/>
      <c r="B25" s="13"/>
      <c r="C25" s="12"/>
      <c r="D25" s="12"/>
      <c r="E25" s="12"/>
      <c r="F25" s="12"/>
      <c r="G25" s="12"/>
      <c r="H25" s="12"/>
      <c r="I25" s="12"/>
      <c r="J25" s="12"/>
      <c r="K25" s="20"/>
      <c r="L25" s="10"/>
    </row>
    <row r="26" spans="1:12" x14ac:dyDescent="0.3">
      <c r="A26" s="42">
        <v>1040000</v>
      </c>
      <c r="B26" s="13" t="s">
        <v>22</v>
      </c>
      <c r="C26" s="12">
        <v>3930590</v>
      </c>
      <c r="D26" s="12">
        <v>236604</v>
      </c>
      <c r="E26" s="12">
        <v>3003304</v>
      </c>
      <c r="F26" s="12">
        <v>2160890</v>
      </c>
      <c r="G26" s="12">
        <v>1503094</v>
      </c>
      <c r="H26" s="12">
        <v>2221150</v>
      </c>
      <c r="I26" s="12">
        <v>1103677</v>
      </c>
      <c r="J26" s="12">
        <v>704611</v>
      </c>
      <c r="K26" s="20">
        <f>SUM(C26:J26)</f>
        <v>14863920</v>
      </c>
      <c r="L26" s="10"/>
    </row>
    <row r="27" spans="1:12" x14ac:dyDescent="0.3">
      <c r="A27" s="44"/>
      <c r="B27" s="16"/>
      <c r="C27" s="12"/>
      <c r="D27" s="12"/>
      <c r="E27" s="12"/>
      <c r="F27" s="12"/>
      <c r="G27" s="12"/>
      <c r="H27" s="12"/>
      <c r="I27" s="12"/>
      <c r="J27" s="12"/>
      <c r="K27" s="20"/>
      <c r="L27" s="10"/>
    </row>
    <row r="28" spans="1:12" ht="31.2" x14ac:dyDescent="0.3">
      <c r="A28" s="42">
        <v>1050000</v>
      </c>
      <c r="B28" s="13" t="s">
        <v>23</v>
      </c>
      <c r="C28" s="12">
        <v>8209518</v>
      </c>
      <c r="D28" s="12">
        <v>75483</v>
      </c>
      <c r="E28" s="12">
        <v>8445962</v>
      </c>
      <c r="F28" s="12">
        <v>20884649</v>
      </c>
      <c r="G28" s="12">
        <v>9822822</v>
      </c>
      <c r="H28" s="12">
        <v>24613233</v>
      </c>
      <c r="I28" s="12">
        <v>14137101</v>
      </c>
      <c r="J28" s="12">
        <v>6308058</v>
      </c>
      <c r="K28" s="20">
        <f t="shared" ref="K28:K33" si="4">SUM(C28:J28)</f>
        <v>92496826</v>
      </c>
      <c r="L28" s="10"/>
    </row>
    <row r="29" spans="1:12" x14ac:dyDescent="0.3">
      <c r="A29" s="42">
        <v>1050100</v>
      </c>
      <c r="B29" s="13" t="s">
        <v>24</v>
      </c>
      <c r="C29" s="12">
        <f t="shared" ref="C29:J29" si="5">SUM(C30:C32)</f>
        <v>7863292</v>
      </c>
      <c r="D29" s="12">
        <f t="shared" si="5"/>
        <v>75483</v>
      </c>
      <c r="E29" s="12">
        <f t="shared" si="5"/>
        <v>8406732</v>
      </c>
      <c r="F29" s="12">
        <f t="shared" si="5"/>
        <v>17542202</v>
      </c>
      <c r="G29" s="12">
        <f t="shared" si="5"/>
        <v>9540334</v>
      </c>
      <c r="H29" s="12">
        <f t="shared" si="5"/>
        <v>22231950</v>
      </c>
      <c r="I29" s="12">
        <f t="shared" si="5"/>
        <v>9938456</v>
      </c>
      <c r="J29" s="12">
        <f t="shared" si="5"/>
        <v>5255677</v>
      </c>
      <c r="K29" s="20">
        <f t="shared" si="4"/>
        <v>80854126</v>
      </c>
      <c r="L29" s="10"/>
    </row>
    <row r="30" spans="1:12" ht="31.2" x14ac:dyDescent="0.3">
      <c r="A30" s="44">
        <v>1050101</v>
      </c>
      <c r="B30" s="16" t="s">
        <v>25</v>
      </c>
      <c r="C30" s="17">
        <v>419829</v>
      </c>
      <c r="D30" s="17">
        <v>0</v>
      </c>
      <c r="E30" s="17">
        <v>952224</v>
      </c>
      <c r="F30" s="17">
        <v>8836578</v>
      </c>
      <c r="G30" s="17">
        <v>7086064</v>
      </c>
      <c r="H30" s="17">
        <v>13065716</v>
      </c>
      <c r="I30" s="17">
        <v>7386223</v>
      </c>
      <c r="J30" s="17">
        <v>3792294</v>
      </c>
      <c r="K30" s="21">
        <f t="shared" si="4"/>
        <v>41538928</v>
      </c>
      <c r="L30" s="10"/>
    </row>
    <row r="31" spans="1:12" ht="31.2" x14ac:dyDescent="0.3">
      <c r="A31" s="44">
        <v>1050102</v>
      </c>
      <c r="B31" s="16" t="s">
        <v>26</v>
      </c>
      <c r="C31" s="17">
        <v>7374998</v>
      </c>
      <c r="D31" s="17">
        <v>74713</v>
      </c>
      <c r="E31" s="17">
        <v>7334591</v>
      </c>
      <c r="F31" s="17">
        <v>7853624</v>
      </c>
      <c r="G31" s="17">
        <v>1844070</v>
      </c>
      <c r="H31" s="17">
        <v>8545734</v>
      </c>
      <c r="I31" s="17">
        <v>2131733</v>
      </c>
      <c r="J31" s="17">
        <v>908883</v>
      </c>
      <c r="K31" s="21">
        <f t="shared" si="4"/>
        <v>36068346</v>
      </c>
      <c r="L31" s="10"/>
    </row>
    <row r="32" spans="1:12" x14ac:dyDescent="0.3">
      <c r="A32" s="44">
        <v>1050103</v>
      </c>
      <c r="B32" s="16" t="s">
        <v>27</v>
      </c>
      <c r="C32" s="17">
        <v>68465</v>
      </c>
      <c r="D32" s="17">
        <v>770</v>
      </c>
      <c r="E32" s="17">
        <v>119917</v>
      </c>
      <c r="F32" s="17">
        <v>852000</v>
      </c>
      <c r="G32" s="17">
        <v>610200</v>
      </c>
      <c r="H32" s="17">
        <v>620500</v>
      </c>
      <c r="I32" s="17">
        <v>420500</v>
      </c>
      <c r="J32" s="17">
        <v>554500</v>
      </c>
      <c r="K32" s="21">
        <f t="shared" si="4"/>
        <v>3246852</v>
      </c>
      <c r="L32" s="10"/>
    </row>
    <row r="33" spans="1:12" ht="31.2" x14ac:dyDescent="0.3">
      <c r="A33" s="42">
        <v>1051100</v>
      </c>
      <c r="B33" s="13" t="s">
        <v>28</v>
      </c>
      <c r="C33" s="12">
        <v>58544</v>
      </c>
      <c r="D33" s="12"/>
      <c r="E33" s="12">
        <v>605</v>
      </c>
      <c r="F33" s="12">
        <v>3324993</v>
      </c>
      <c r="G33" s="12">
        <v>275988</v>
      </c>
      <c r="H33" s="12">
        <v>2361174</v>
      </c>
      <c r="I33" s="12">
        <v>4189045</v>
      </c>
      <c r="J33" s="12">
        <v>1050881</v>
      </c>
      <c r="K33" s="20">
        <f t="shared" si="4"/>
        <v>11261230</v>
      </c>
      <c r="L33" s="10"/>
    </row>
    <row r="34" spans="1:12" x14ac:dyDescent="0.3">
      <c r="A34" s="44"/>
      <c r="B34" s="16"/>
      <c r="C34" s="17"/>
      <c r="D34" s="17"/>
      <c r="E34" s="17"/>
      <c r="F34" s="17"/>
      <c r="G34" s="17"/>
      <c r="H34" s="17"/>
      <c r="I34" s="17"/>
      <c r="J34" s="17"/>
      <c r="K34" s="21"/>
      <c r="L34" s="10"/>
    </row>
    <row r="35" spans="1:12" ht="31.2" x14ac:dyDescent="0.3">
      <c r="A35" s="42">
        <v>1060000</v>
      </c>
      <c r="B35" s="13" t="s">
        <v>29</v>
      </c>
      <c r="C35" s="12"/>
      <c r="D35" s="12"/>
      <c r="E35" s="12"/>
      <c r="F35" s="12"/>
      <c r="G35" s="12"/>
      <c r="H35" s="12"/>
      <c r="I35" s="12"/>
      <c r="J35" s="12"/>
      <c r="K35" s="20">
        <f>SUM(C35:J35)</f>
        <v>0</v>
      </c>
      <c r="L35" s="10"/>
    </row>
    <row r="36" spans="1:12" x14ac:dyDescent="0.3">
      <c r="A36" s="42"/>
      <c r="B36" s="13"/>
      <c r="C36" s="12"/>
      <c r="D36" s="12"/>
      <c r="E36" s="12"/>
      <c r="F36" s="12"/>
      <c r="G36" s="12"/>
      <c r="H36" s="12"/>
      <c r="I36" s="12"/>
      <c r="J36" s="12"/>
      <c r="K36" s="20"/>
      <c r="L36" s="10"/>
    </row>
    <row r="37" spans="1:12" x14ac:dyDescent="0.3">
      <c r="A37" s="42">
        <v>1400000</v>
      </c>
      <c r="B37" s="13" t="s">
        <v>30</v>
      </c>
      <c r="C37" s="12">
        <f t="shared" ref="C37:J37" si="6">SUM(C38:C39)</f>
        <v>22185626</v>
      </c>
      <c r="D37" s="12">
        <f t="shared" si="6"/>
        <v>8995071</v>
      </c>
      <c r="E37" s="12">
        <f t="shared" si="6"/>
        <v>9668118</v>
      </c>
      <c r="F37" s="12">
        <f t="shared" si="6"/>
        <v>6910250</v>
      </c>
      <c r="G37" s="12">
        <f t="shared" si="6"/>
        <v>4112489</v>
      </c>
      <c r="H37" s="12">
        <f t="shared" si="6"/>
        <v>7771557</v>
      </c>
      <c r="I37" s="12">
        <f t="shared" si="6"/>
        <v>2799176</v>
      </c>
      <c r="J37" s="12">
        <f t="shared" si="6"/>
        <v>1937374</v>
      </c>
      <c r="K37" s="20">
        <f t="shared" ref="K37:K38" si="7">SUM(C37:J37)</f>
        <v>64379661</v>
      </c>
      <c r="L37" s="10"/>
    </row>
    <row r="38" spans="1:12" s="11" customFormat="1" x14ac:dyDescent="0.3">
      <c r="A38" s="45">
        <v>1400400</v>
      </c>
      <c r="B38" s="18" t="s">
        <v>31</v>
      </c>
      <c r="C38" s="17">
        <f>20642029+65013+1478584</f>
        <v>22185626</v>
      </c>
      <c r="D38" s="17">
        <v>8995071</v>
      </c>
      <c r="E38" s="17">
        <f>9055107+613011</f>
        <v>9668118</v>
      </c>
      <c r="F38" s="17">
        <f>6494681+415569</f>
        <v>6910250</v>
      </c>
      <c r="G38" s="17">
        <f>3673288+43480+395721</f>
        <v>4112489</v>
      </c>
      <c r="H38" s="17">
        <f>5659833+4917+2106807</f>
        <v>7771557</v>
      </c>
      <c r="I38" s="17">
        <f>2580559+15981+202636</f>
        <v>2799176</v>
      </c>
      <c r="J38" s="17">
        <v>1937374</v>
      </c>
      <c r="K38" s="21">
        <f t="shared" si="7"/>
        <v>64379661</v>
      </c>
    </row>
    <row r="39" spans="1:12" x14ac:dyDescent="0.3">
      <c r="A39" s="44"/>
      <c r="B39" s="16"/>
      <c r="C39" s="17"/>
      <c r="D39" s="17"/>
      <c r="E39" s="17"/>
      <c r="F39" s="17"/>
      <c r="G39" s="17"/>
      <c r="H39" s="17"/>
      <c r="I39" s="17"/>
      <c r="J39" s="17"/>
      <c r="K39" s="20"/>
      <c r="L39" s="10"/>
    </row>
    <row r="40" spans="1:12" x14ac:dyDescent="0.3">
      <c r="A40" s="46">
        <v>2000000</v>
      </c>
      <c r="B40" s="32" t="s">
        <v>32</v>
      </c>
      <c r="C40" s="33">
        <f>SUM(C41+C48+C51+C53+C55)</f>
        <v>5664075</v>
      </c>
      <c r="D40" s="33">
        <f t="shared" ref="D40:J40" si="8">SUM(D41+D48+D51+D53+D55)</f>
        <v>125611</v>
      </c>
      <c r="E40" s="33">
        <f t="shared" si="8"/>
        <v>6852752</v>
      </c>
      <c r="F40" s="33">
        <f t="shared" si="8"/>
        <v>3223845</v>
      </c>
      <c r="G40" s="33">
        <f t="shared" si="8"/>
        <v>1334073</v>
      </c>
      <c r="H40" s="33">
        <f t="shared" si="8"/>
        <v>2574624</v>
      </c>
      <c r="I40" s="33">
        <f t="shared" si="8"/>
        <v>6391554</v>
      </c>
      <c r="J40" s="33">
        <f t="shared" si="8"/>
        <v>3184789</v>
      </c>
      <c r="K40" s="34">
        <f t="shared" ref="K40:K46" si="9">SUM(C40:J40)</f>
        <v>29351323</v>
      </c>
      <c r="L40" s="10"/>
    </row>
    <row r="41" spans="1:12" ht="46.8" x14ac:dyDescent="0.3">
      <c r="A41" s="42">
        <v>2010000</v>
      </c>
      <c r="B41" s="13" t="s">
        <v>33</v>
      </c>
      <c r="C41" s="12">
        <v>2475338</v>
      </c>
      <c r="D41" s="12">
        <v>89239</v>
      </c>
      <c r="E41" s="12">
        <v>1694980</v>
      </c>
      <c r="F41" s="12">
        <v>1489042</v>
      </c>
      <c r="G41" s="12">
        <v>803015</v>
      </c>
      <c r="H41" s="12">
        <v>1658543</v>
      </c>
      <c r="I41" s="12">
        <v>5805009</v>
      </c>
      <c r="J41" s="12">
        <v>2791760</v>
      </c>
      <c r="K41" s="20">
        <f t="shared" si="9"/>
        <v>16806926</v>
      </c>
      <c r="L41" s="10"/>
    </row>
    <row r="42" spans="1:12" ht="46.8" x14ac:dyDescent="0.3">
      <c r="A42" s="42">
        <v>2010200</v>
      </c>
      <c r="B42" s="13" t="s">
        <v>34</v>
      </c>
      <c r="C42" s="12">
        <v>1670284</v>
      </c>
      <c r="D42" s="12">
        <v>88028</v>
      </c>
      <c r="E42" s="12">
        <v>879230</v>
      </c>
      <c r="F42" s="12">
        <v>762062</v>
      </c>
      <c r="G42" s="12">
        <v>372296</v>
      </c>
      <c r="H42" s="12">
        <v>699999</v>
      </c>
      <c r="I42" s="12">
        <v>775904</v>
      </c>
      <c r="J42" s="12">
        <v>613359</v>
      </c>
      <c r="K42" s="20">
        <f t="shared" si="9"/>
        <v>5861162</v>
      </c>
      <c r="L42" s="10"/>
    </row>
    <row r="43" spans="1:12" ht="46.8" x14ac:dyDescent="0.3">
      <c r="A43" s="42">
        <v>2010300</v>
      </c>
      <c r="B43" s="13" t="s">
        <v>35</v>
      </c>
      <c r="C43" s="12">
        <v>51445</v>
      </c>
      <c r="D43" s="12"/>
      <c r="E43" s="12"/>
      <c r="F43" s="12"/>
      <c r="G43" s="12"/>
      <c r="H43" s="12"/>
      <c r="I43" s="12"/>
      <c r="J43" s="12"/>
      <c r="K43" s="20">
        <f t="shared" si="9"/>
        <v>51445</v>
      </c>
      <c r="L43" s="10"/>
    </row>
    <row r="44" spans="1:12" ht="31.2" x14ac:dyDescent="0.3">
      <c r="A44" s="42">
        <v>2010400</v>
      </c>
      <c r="B44" s="13" t="s">
        <v>36</v>
      </c>
      <c r="C44" s="12">
        <v>627550</v>
      </c>
      <c r="D44" s="12"/>
      <c r="E44" s="12">
        <v>374989</v>
      </c>
      <c r="F44" s="12">
        <v>679610</v>
      </c>
      <c r="G44" s="12">
        <v>412456</v>
      </c>
      <c r="H44" s="12">
        <v>928656</v>
      </c>
      <c r="I44" s="12">
        <v>4974860</v>
      </c>
      <c r="J44" s="12">
        <v>2131632</v>
      </c>
      <c r="K44" s="20">
        <f t="shared" si="9"/>
        <v>10129753</v>
      </c>
      <c r="L44" s="10"/>
    </row>
    <row r="45" spans="1:12" ht="31.2" x14ac:dyDescent="0.3">
      <c r="A45" s="42">
        <v>2010500</v>
      </c>
      <c r="B45" s="13" t="s">
        <v>37</v>
      </c>
      <c r="C45" s="12">
        <v>12986</v>
      </c>
      <c r="D45" s="12"/>
      <c r="E45" s="12">
        <v>8627</v>
      </c>
      <c r="F45" s="12">
        <v>17109</v>
      </c>
      <c r="G45" s="12">
        <v>10261</v>
      </c>
      <c r="H45" s="12">
        <v>6660</v>
      </c>
      <c r="I45" s="12">
        <v>51742</v>
      </c>
      <c r="J45" s="12">
        <v>22655</v>
      </c>
      <c r="K45" s="20">
        <f t="shared" si="9"/>
        <v>130040</v>
      </c>
      <c r="L45" s="10"/>
    </row>
    <row r="46" spans="1:12" ht="31.2" x14ac:dyDescent="0.3">
      <c r="A46" s="42">
        <v>2010900</v>
      </c>
      <c r="B46" s="13" t="s">
        <v>38</v>
      </c>
      <c r="C46" s="12">
        <v>112669</v>
      </c>
      <c r="D46" s="12">
        <v>1211</v>
      </c>
      <c r="E46" s="12">
        <v>432134</v>
      </c>
      <c r="F46" s="12">
        <v>30146</v>
      </c>
      <c r="G46" s="12">
        <v>8002</v>
      </c>
      <c r="H46" s="12">
        <v>23228</v>
      </c>
      <c r="I46" s="12">
        <v>2503</v>
      </c>
      <c r="J46" s="12">
        <v>23066</v>
      </c>
      <c r="K46" s="20">
        <f t="shared" si="9"/>
        <v>632959</v>
      </c>
      <c r="L46" s="10"/>
    </row>
    <row r="47" spans="1:12" ht="9" customHeight="1" x14ac:dyDescent="0.3">
      <c r="A47" s="42"/>
      <c r="B47" s="13"/>
      <c r="C47" s="12"/>
      <c r="D47" s="12"/>
      <c r="E47" s="12"/>
      <c r="F47" s="12"/>
      <c r="G47" s="12"/>
      <c r="H47" s="12"/>
      <c r="I47" s="12"/>
      <c r="J47" s="12"/>
      <c r="K47" s="20"/>
      <c r="L47" s="10"/>
    </row>
    <row r="48" spans="1:12" ht="46.8" x14ac:dyDescent="0.3">
      <c r="A48" s="42">
        <v>2020000</v>
      </c>
      <c r="B48" s="13" t="s">
        <v>39</v>
      </c>
      <c r="C48" s="12">
        <v>811488</v>
      </c>
      <c r="D48" s="12"/>
      <c r="E48" s="12">
        <f>1062248+2733600</f>
        <v>3795848</v>
      </c>
      <c r="F48" s="12">
        <v>1049713</v>
      </c>
      <c r="G48" s="12">
        <v>60988</v>
      </c>
      <c r="H48" s="12">
        <v>65241</v>
      </c>
      <c r="I48" s="12">
        <f>23574+35000</f>
        <v>58574</v>
      </c>
      <c r="J48" s="12">
        <v>106649</v>
      </c>
      <c r="K48" s="20">
        <f>SUM(C48:J48)</f>
        <v>5948501</v>
      </c>
      <c r="L48" s="10"/>
    </row>
    <row r="49" spans="1:12" ht="46.8" x14ac:dyDescent="0.3">
      <c r="A49" s="44">
        <v>2020100</v>
      </c>
      <c r="B49" s="19" t="s">
        <v>40</v>
      </c>
      <c r="C49" s="17">
        <v>650000</v>
      </c>
      <c r="D49" s="17"/>
      <c r="E49" s="17">
        <f>1000000+2733600</f>
        <v>3733600</v>
      </c>
      <c r="F49" s="17">
        <v>1000000</v>
      </c>
      <c r="G49" s="17">
        <v>50000</v>
      </c>
      <c r="H49" s="17">
        <v>50000</v>
      </c>
      <c r="I49" s="17">
        <v>35000</v>
      </c>
      <c r="J49" s="17">
        <v>96019</v>
      </c>
      <c r="K49" s="21">
        <f>SUM(C49:J49)</f>
        <v>5614619</v>
      </c>
      <c r="L49" s="10"/>
    </row>
    <row r="50" spans="1:12" x14ac:dyDescent="0.3">
      <c r="A50" s="44"/>
      <c r="B50" s="16"/>
      <c r="C50" s="17"/>
      <c r="D50" s="17"/>
      <c r="E50" s="17"/>
      <c r="F50" s="17"/>
      <c r="G50" s="17"/>
      <c r="H50" s="17"/>
      <c r="I50" s="17"/>
      <c r="J50" s="17"/>
      <c r="K50" s="20"/>
      <c r="L50" s="10"/>
    </row>
    <row r="51" spans="1:12" x14ac:dyDescent="0.3">
      <c r="A51" s="42">
        <v>2060000</v>
      </c>
      <c r="B51" s="13" t="s">
        <v>41</v>
      </c>
      <c r="C51" s="12">
        <v>463484</v>
      </c>
      <c r="D51" s="12">
        <v>0</v>
      </c>
      <c r="E51" s="12">
        <v>19645</v>
      </c>
      <c r="F51" s="12">
        <v>17640</v>
      </c>
      <c r="G51" s="12">
        <v>7010</v>
      </c>
      <c r="H51" s="12">
        <v>8225</v>
      </c>
      <c r="I51" s="12">
        <v>0</v>
      </c>
      <c r="J51" s="12">
        <v>14152</v>
      </c>
      <c r="K51" s="20">
        <f>SUM(C51:J51)</f>
        <v>530156</v>
      </c>
      <c r="L51" s="10"/>
    </row>
    <row r="52" spans="1:12" x14ac:dyDescent="0.3">
      <c r="A52" s="44"/>
      <c r="B52" s="16"/>
      <c r="C52" s="12"/>
      <c r="D52" s="12"/>
      <c r="E52" s="12"/>
      <c r="F52" s="12"/>
      <c r="G52" s="12"/>
      <c r="H52" s="12"/>
      <c r="I52" s="12"/>
      <c r="J52" s="12"/>
      <c r="K52" s="20"/>
      <c r="L52" s="10"/>
    </row>
    <row r="53" spans="1:12" ht="31.2" x14ac:dyDescent="0.3">
      <c r="A53" s="42">
        <v>2070000</v>
      </c>
      <c r="B53" s="13" t="s">
        <v>42</v>
      </c>
      <c r="C53" s="12">
        <v>1913765</v>
      </c>
      <c r="D53" s="12">
        <v>36372</v>
      </c>
      <c r="E53" s="12">
        <v>1342279</v>
      </c>
      <c r="F53" s="12">
        <v>667450</v>
      </c>
      <c r="G53" s="12">
        <v>463060</v>
      </c>
      <c r="H53" s="12">
        <v>842615</v>
      </c>
      <c r="I53" s="12">
        <v>527971</v>
      </c>
      <c r="J53" s="12">
        <v>272228</v>
      </c>
      <c r="K53" s="20">
        <f>SUM(C53:J53)</f>
        <v>6065740</v>
      </c>
      <c r="L53" s="10"/>
    </row>
    <row r="54" spans="1:12" x14ac:dyDescent="0.3">
      <c r="A54" s="44"/>
      <c r="B54" s="16"/>
      <c r="C54" s="12"/>
      <c r="D54" s="12"/>
      <c r="E54" s="12"/>
      <c r="F54" s="12"/>
      <c r="G54" s="12"/>
      <c r="H54" s="12"/>
      <c r="I54" s="12"/>
      <c r="J54" s="12"/>
      <c r="K54" s="20"/>
      <c r="L54" s="10"/>
    </row>
    <row r="55" spans="1:12" x14ac:dyDescent="0.3">
      <c r="A55" s="42">
        <v>2090000</v>
      </c>
      <c r="B55" s="13" t="s">
        <v>43</v>
      </c>
      <c r="C55" s="12"/>
      <c r="D55" s="12"/>
      <c r="E55" s="12"/>
      <c r="F55" s="12"/>
      <c r="G55" s="12"/>
      <c r="H55" s="12"/>
      <c r="I55" s="12"/>
      <c r="J55" s="12"/>
      <c r="K55" s="20">
        <f>SUM(C55:J55)</f>
        <v>0</v>
      </c>
      <c r="L55" s="10"/>
    </row>
    <row r="56" spans="1:12" x14ac:dyDescent="0.3">
      <c r="A56" s="44"/>
      <c r="B56" s="13"/>
      <c r="C56" s="12"/>
      <c r="D56" s="12"/>
      <c r="E56" s="12"/>
      <c r="F56" s="12"/>
      <c r="G56" s="12"/>
      <c r="H56" s="12"/>
      <c r="I56" s="12"/>
      <c r="J56" s="12"/>
      <c r="K56" s="20"/>
      <c r="L56" s="10"/>
    </row>
    <row r="57" spans="1:12" x14ac:dyDescent="0.3">
      <c r="A57" s="46">
        <v>4000000</v>
      </c>
      <c r="B57" s="32" t="s">
        <v>44</v>
      </c>
      <c r="C57" s="33">
        <f t="shared" ref="C57:J57" si="10">SUM(C58)</f>
        <v>5175795</v>
      </c>
      <c r="D57" s="33">
        <f t="shared" si="10"/>
        <v>2635622</v>
      </c>
      <c r="E57" s="33">
        <f t="shared" si="10"/>
        <v>1720313</v>
      </c>
      <c r="F57" s="33">
        <f t="shared" si="10"/>
        <v>2969947</v>
      </c>
      <c r="G57" s="33">
        <f t="shared" si="10"/>
        <v>670703</v>
      </c>
      <c r="H57" s="33">
        <f t="shared" si="10"/>
        <v>1602713</v>
      </c>
      <c r="I57" s="33">
        <f t="shared" si="10"/>
        <v>582004</v>
      </c>
      <c r="J57" s="33">
        <f t="shared" si="10"/>
        <v>405056</v>
      </c>
      <c r="K57" s="34">
        <f t="shared" ref="K57:K58" si="11">SUM(C57:J57)</f>
        <v>15762153</v>
      </c>
      <c r="L57" s="10"/>
    </row>
    <row r="58" spans="1:12" ht="31.2" x14ac:dyDescent="0.3">
      <c r="A58" s="42">
        <v>4020200</v>
      </c>
      <c r="B58" s="13" t="s">
        <v>45</v>
      </c>
      <c r="C58" s="12">
        <v>5175795</v>
      </c>
      <c r="D58" s="12">
        <v>2635622</v>
      </c>
      <c r="E58" s="12">
        <v>1720313</v>
      </c>
      <c r="F58" s="12">
        <v>2969947</v>
      </c>
      <c r="G58" s="12">
        <v>670703</v>
      </c>
      <c r="H58" s="12">
        <v>1602713</v>
      </c>
      <c r="I58" s="12">
        <v>582004</v>
      </c>
      <c r="J58" s="12">
        <v>405056</v>
      </c>
      <c r="K58" s="20">
        <f t="shared" si="11"/>
        <v>15762153</v>
      </c>
      <c r="L58" s="10"/>
    </row>
    <row r="59" spans="1:12" ht="8.4" customHeight="1" x14ac:dyDescent="0.3">
      <c r="A59" s="42"/>
      <c r="B59" s="13"/>
      <c r="C59" s="12"/>
      <c r="D59" s="12"/>
      <c r="E59" s="12"/>
      <c r="F59" s="12"/>
      <c r="G59" s="12"/>
      <c r="H59" s="12"/>
      <c r="I59" s="12"/>
      <c r="J59" s="12"/>
      <c r="K59" s="20"/>
      <c r="L59" s="10"/>
    </row>
    <row r="60" spans="1:12" ht="31.8" thickBot="1" x14ac:dyDescent="0.35">
      <c r="A60" s="47">
        <v>5000000</v>
      </c>
      <c r="B60" s="35" t="s">
        <v>46</v>
      </c>
      <c r="C60" s="36">
        <f>23841504+1689636+164205</f>
        <v>25695345</v>
      </c>
      <c r="D60" s="36">
        <v>1251516</v>
      </c>
      <c r="E60" s="36">
        <v>17865204</v>
      </c>
      <c r="F60" s="36">
        <v>9473416</v>
      </c>
      <c r="G60" s="36">
        <v>4990996</v>
      </c>
      <c r="H60" s="36">
        <v>6527627</v>
      </c>
      <c r="I60" s="36">
        <v>5563677</v>
      </c>
      <c r="J60" s="36">
        <v>3131169</v>
      </c>
      <c r="K60" s="37">
        <f>SUM(C60:J60)</f>
        <v>74498950</v>
      </c>
      <c r="L60" s="10"/>
    </row>
    <row r="61" spans="1:12" ht="16.2" thickBot="1" x14ac:dyDescent="0.35">
      <c r="A61" s="26"/>
      <c r="B61" s="27" t="s">
        <v>47</v>
      </c>
      <c r="C61" s="41">
        <f t="shared" ref="C61:J61" si="12">SUM(C14+C40+C57+C60)</f>
        <v>389839409</v>
      </c>
      <c r="D61" s="41">
        <f t="shared" si="12"/>
        <v>40683022</v>
      </c>
      <c r="E61" s="41">
        <f t="shared" si="12"/>
        <v>249899036</v>
      </c>
      <c r="F61" s="41">
        <f t="shared" si="12"/>
        <v>225158240</v>
      </c>
      <c r="G61" s="41">
        <f t="shared" si="12"/>
        <v>98813003</v>
      </c>
      <c r="H61" s="41">
        <f t="shared" si="12"/>
        <v>139557867</v>
      </c>
      <c r="I61" s="41">
        <f t="shared" si="12"/>
        <v>69626559</v>
      </c>
      <c r="J61" s="41">
        <f t="shared" si="12"/>
        <v>40429196</v>
      </c>
      <c r="K61" s="25">
        <f>SUM(C61:J61)</f>
        <v>1254006332</v>
      </c>
      <c r="L61" s="10"/>
    </row>
    <row r="62" spans="1:12" x14ac:dyDescent="0.3">
      <c r="L62" s="10"/>
    </row>
    <row r="63" spans="1:12" x14ac:dyDescent="0.3">
      <c r="L63" s="10"/>
    </row>
  </sheetData>
  <mergeCells count="4">
    <mergeCell ref="I7:K7"/>
    <mergeCell ref="H8:K8"/>
    <mergeCell ref="I9:K9"/>
    <mergeCell ref="A11:K11"/>
  </mergeCells>
  <pageMargins left="0.39370078740157483" right="0.39370078740157483" top="0.47244094488188981" bottom="0.19685039370078741" header="0" footer="0"/>
  <pageSetup paperSize="9" scale="72" firstPageNumber="114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4.1 (706)</vt:lpstr>
      <vt:lpstr>'Приложение № 4.1 (706)'!Заголовки_для_печати</vt:lpstr>
      <vt:lpstr>'Приложение № 4.1 (706)'!Область_печати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2022-10-06T06:51:27Z</dcterms:modified>
</cp:coreProperties>
</file>