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2 год\05 май\25 мая\Законы\Закон № 1153  п. 512((Б22-10)\приложения от Ларисы\"/>
    </mc:Choice>
  </mc:AlternateContent>
  <bookViews>
    <workbookView xWindow="0" yWindow="0" windowWidth="20490" windowHeight="7185"/>
  </bookViews>
  <sheets>
    <sheet name="Приложение № 2.29 (512)" sheetId="1" r:id="rId1"/>
  </sheets>
  <definedNames>
    <definedName name="_xlnm.Print_Titles" localSheetId="0">'Приложение № 2.29 (512)'!$13:$13</definedName>
    <definedName name="_xlnm.Print_Area" localSheetId="0">'Приложение № 2.29 (512)'!$A$1:$E$88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70" i="1" l="1"/>
  <c r="E79" i="1"/>
  <c r="E74" i="1"/>
  <c r="E75" i="1"/>
  <c r="E72" i="1"/>
  <c r="E71" i="1"/>
  <c r="E61" i="1"/>
  <c r="E58" i="1"/>
  <c r="E56" i="1"/>
  <c r="E55" i="1"/>
  <c r="E51" i="1"/>
  <c r="E50" i="1"/>
  <c r="E48" i="1"/>
  <c r="E47" i="1"/>
  <c r="E46" i="1"/>
  <c r="E42" i="1"/>
  <c r="E40" i="1"/>
  <c r="E39" i="1"/>
  <c r="E37" i="1"/>
  <c r="E35" i="1"/>
  <c r="E31" i="1"/>
  <c r="E29" i="1"/>
  <c r="E27" i="1"/>
  <c r="E25" i="1"/>
  <c r="E23" i="1"/>
  <c r="E19" i="1"/>
  <c r="E18" i="1"/>
  <c r="E21" i="1" l="1"/>
  <c r="E41" i="1" l="1"/>
  <c r="E33" i="1"/>
  <c r="E53" i="1"/>
  <c r="E49" i="1"/>
  <c r="E45" i="1"/>
  <c r="E77" i="1"/>
  <c r="E43" i="1" l="1"/>
  <c r="E65" i="1"/>
  <c r="E82" i="1"/>
  <c r="E83" i="1" l="1"/>
  <c r="E85" i="1"/>
</calcChain>
</file>

<file path=xl/sharedStrings.xml><?xml version="1.0" encoding="utf-8"?>
<sst xmlns="http://schemas.openxmlformats.org/spreadsheetml/2006/main" count="178" uniqueCount="122">
  <si>
    <t xml:space="preserve">"О республиканском бюджете на 2022 год" </t>
  </si>
  <si>
    <t>Наименование мероприятий</t>
  </si>
  <si>
    <t>в т.ч. а) осветление</t>
  </si>
  <si>
    <t xml:space="preserve">          б) прочистка</t>
  </si>
  <si>
    <t xml:space="preserve">          в) прореживание</t>
  </si>
  <si>
    <t xml:space="preserve">          г) проходная</t>
  </si>
  <si>
    <t xml:space="preserve">          д) санитарно-выборочная </t>
  </si>
  <si>
    <t>га</t>
  </si>
  <si>
    <t xml:space="preserve">         в) рубка опасных деревьев     </t>
  </si>
  <si>
    <t>км</t>
  </si>
  <si>
    <t>кг</t>
  </si>
  <si>
    <t>т/шт.</t>
  </si>
  <si>
    <t>тыс.га</t>
  </si>
  <si>
    <t>ч/дн</t>
  </si>
  <si>
    <t>руб</t>
  </si>
  <si>
    <t>руб.</t>
  </si>
  <si>
    <t>тн</t>
  </si>
  <si>
    <t>ИТОГО</t>
  </si>
  <si>
    <t>Налог на доходы (6.5%+1.08%)</t>
  </si>
  <si>
    <t>ИТОГО стоимость с учетом налога на доходы</t>
  </si>
  <si>
    <t>Сумма всего, руб.</t>
  </si>
  <si>
    <r>
      <t>м</t>
    </r>
    <r>
      <rPr>
        <vertAlign val="superscript"/>
        <sz val="12"/>
        <color theme="1"/>
        <rFont val="Times New Roman"/>
        <family val="1"/>
        <charset val="204"/>
      </rPr>
      <t>3</t>
    </r>
  </si>
  <si>
    <t>к Закону Приднестровской Молдавской Республики</t>
  </si>
  <si>
    <t xml:space="preserve">                   в т.ч. посадка</t>
  </si>
  <si>
    <t xml:space="preserve">                    в т.ч. мехспособом</t>
  </si>
  <si>
    <t xml:space="preserve">                              ручным способом</t>
  </si>
  <si>
    <t xml:space="preserve">                   в т.ч. а) под лесопитомник</t>
  </si>
  <si>
    <t xml:space="preserve">                             б) под лесные культуры</t>
  </si>
  <si>
    <t xml:space="preserve">                    в т.ч. зеленое черенкование</t>
  </si>
  <si>
    <t xml:space="preserve">              количество древесины</t>
  </si>
  <si>
    <t xml:space="preserve">             количество древесины</t>
  </si>
  <si>
    <t xml:space="preserve">               количество древесины</t>
  </si>
  <si>
    <t>Мннистерство сельского хозяйства и природных ресурсов Приднестровской Молдавской Республики</t>
  </si>
  <si>
    <t>Смета расходов на финансирование государственного заказа по оказанию услуг  ГУП "Приднестровье-лес" на 2022 год</t>
  </si>
  <si>
    <t>Приложение № 2.29</t>
  </si>
  <si>
    <t>Объем работ, всего на год</t>
  </si>
  <si>
    <t>№ п/п</t>
  </si>
  <si>
    <t>Отвод лесосек под рубки ухода и санитарно-выборочные рубки</t>
  </si>
  <si>
    <t>Расчистка квартальных просек</t>
  </si>
  <si>
    <t>1.1.</t>
  </si>
  <si>
    <t>2.2.</t>
  </si>
  <si>
    <t>2.1.</t>
  </si>
  <si>
    <t>2.4.</t>
  </si>
  <si>
    <t>2.3.</t>
  </si>
  <si>
    <t>2.5.</t>
  </si>
  <si>
    <t>2.6.</t>
  </si>
  <si>
    <t>Дополнение лесных культур</t>
  </si>
  <si>
    <t>Содействие естественному возобновлению</t>
  </si>
  <si>
    <t>Дополнительная ручная прополка</t>
  </si>
  <si>
    <t>Закладка школ</t>
  </si>
  <si>
    <t>Выращивание саженцев</t>
  </si>
  <si>
    <t>Заготовка черенков тополя, ивы</t>
  </si>
  <si>
    <t>Перевод площадей естественного заращивания</t>
  </si>
  <si>
    <t>Заготовка лесных семян</t>
  </si>
  <si>
    <t>Посев питомника</t>
  </si>
  <si>
    <t>3.1.</t>
  </si>
  <si>
    <t>Текущее лесопатологическое обследование</t>
  </si>
  <si>
    <t>4.1.</t>
  </si>
  <si>
    <t>Ремонт и содержание дорог</t>
  </si>
  <si>
    <t>Уход за минполосами</t>
  </si>
  <si>
    <t>Наем пожарных сторожей</t>
  </si>
  <si>
    <t>Содержание лошадей</t>
  </si>
  <si>
    <t>Благоустройство лесов</t>
  </si>
  <si>
    <t>Противопожарная пропоганда</t>
  </si>
  <si>
    <t>Благоустройство мест отдыха</t>
  </si>
  <si>
    <t>5.1.</t>
  </si>
  <si>
    <t>5.2.</t>
  </si>
  <si>
    <t>5.3.</t>
  </si>
  <si>
    <t>Заготовка сена</t>
  </si>
  <si>
    <t>Выкладка сена</t>
  </si>
  <si>
    <t>Выкладка соли</t>
  </si>
  <si>
    <t>Итого по разделу "лесохозяйственные работы"</t>
  </si>
  <si>
    <t>Итого по разделу "противопожарные работы"</t>
  </si>
  <si>
    <t>Итого по разделу "биотехнические работы"</t>
  </si>
  <si>
    <t>Итого по разделу "лесозащитные работы"</t>
  </si>
  <si>
    <t>Итого по разделу "лесокультурные работы"</t>
  </si>
  <si>
    <t>Перевод лесных культур в покрытые лесом земли</t>
  </si>
  <si>
    <t xml:space="preserve">           Разрешить уполномоченному Правительством Приднестровской Молдавской Республики исполнительному органу государственной власти, ответственному за исполнение республиканского бюджета, на основании обоснованных обращений главного распорядителя бюджетных средств перераспределять количество оказываемых услуг в процессе исполнения настоящего государственного заказа в зависимости от фактических потребностей в соотвествующих процедурах в пределах суммы, не превыщающей общий объем государственного заказа, утвержденный настоящим Приложением </t>
  </si>
  <si>
    <t>Рубки ухода и санитарно-выборочные рубки, всего</t>
  </si>
  <si>
    <t>Посадка лесных культур в Государственном лесном фонде, всего</t>
  </si>
  <si>
    <t>Подготовка почвы в Государственном лесном фонде, всего</t>
  </si>
  <si>
    <t>2. Лесохозяйственные мероприятия</t>
  </si>
  <si>
    <t>3.5.</t>
  </si>
  <si>
    <t>3. Лесокультурные работы</t>
  </si>
  <si>
    <t>3.2.</t>
  </si>
  <si>
    <t>3.3.</t>
  </si>
  <si>
    <t>3.4.</t>
  </si>
  <si>
    <t>3.6.</t>
  </si>
  <si>
    <t>3.7.</t>
  </si>
  <si>
    <t>3.8.</t>
  </si>
  <si>
    <t>3.9.</t>
  </si>
  <si>
    <t>3.10.</t>
  </si>
  <si>
    <t>3.11.</t>
  </si>
  <si>
    <t>3.12.</t>
  </si>
  <si>
    <t>3.13.</t>
  </si>
  <si>
    <t>3.14.</t>
  </si>
  <si>
    <t>4. Лесозащитные мероприятия</t>
  </si>
  <si>
    <t>5. Противопожарные мероприятия</t>
  </si>
  <si>
    <t>6. Биотехнические мероприятия</t>
  </si>
  <si>
    <t>6.1.</t>
  </si>
  <si>
    <t>6.2.</t>
  </si>
  <si>
    <t>6.3.</t>
  </si>
  <si>
    <t>5.4.</t>
  </si>
  <si>
    <t>5.5.</t>
  </si>
  <si>
    <t>5.6.</t>
  </si>
  <si>
    <t>5.7.</t>
  </si>
  <si>
    <t>1. Охрана и защита леса</t>
  </si>
  <si>
    <t>Охрана и защита леса, учет лесного фонда, камеральное сопровождение выполнения государственного заказа</t>
  </si>
  <si>
    <t>Ед. изм.</t>
  </si>
  <si>
    <t>Отвод лесосек под сплошные рубки</t>
  </si>
  <si>
    <t>Трелевка древесины, всего</t>
  </si>
  <si>
    <t xml:space="preserve">          а) лесовосстановительные рубки</t>
  </si>
  <si>
    <t xml:space="preserve">         б) сплошные санитарные</t>
  </si>
  <si>
    <t>Уход за лесными культурами в Государственном лесном фонде, всего:</t>
  </si>
  <si>
    <t>Прочие рубки, всего</t>
  </si>
  <si>
    <t>Выращивание сеянцев, всего</t>
  </si>
  <si>
    <t xml:space="preserve">             в том числе мехспособом</t>
  </si>
  <si>
    <t xml:space="preserve">"О внесении изменений и дополнений </t>
  </si>
  <si>
    <t>в Закон Приднестровской Молдавской Республики</t>
  </si>
  <si>
    <t>"О республиканском бюджете на 2022 год"</t>
  </si>
  <si>
    <t>Примечание.</t>
  </si>
  <si>
    <t>Приложение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</si>
</sst>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Times New Roman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Fill="1"/>
    <xf numFmtId="0" fontId="4" fillId="0" borderId="0" xfId="0" applyFont="1"/>
    <xf numFmtId="0" fontId="4" fillId="0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3" fontId="4" fillId="0" borderId="2" xfId="0" applyNumberFormat="1" applyFont="1" applyFill="1" applyBorder="1" applyAlignment="1">
      <alignment horizontal="right" vertical="center" wrapText="1"/>
    </xf>
    <xf numFmtId="3" fontId="4" fillId="0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3" fontId="5" fillId="0" borderId="2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 wrapText="1"/>
    </xf>
    <xf numFmtId="3" fontId="5" fillId="0" borderId="2" xfId="0" applyNumberFormat="1" applyFont="1" applyBorder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Fill="1" applyAlignment="1">
      <alignment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/>
    </xf>
    <xf numFmtId="3" fontId="5" fillId="2" borderId="11" xfId="0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4" fontId="4" fillId="2" borderId="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1" fillId="0" borderId="0" xfId="0" applyFont="1" applyFill="1" applyAlignment="1">
      <alignment horizontal="right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1"/>
  <sheetViews>
    <sheetView tabSelected="1" view="pageBreakPreview" zoomScaleNormal="100" zoomScaleSheetLayoutView="100" workbookViewId="0">
      <pane xSplit="5" ySplit="13" topLeftCell="F72" activePane="bottomRight" state="frozenSplit"/>
      <selection pane="topRight" activeCell="I1" sqref="I1"/>
      <selection pane="bottomLeft" activeCell="A13" sqref="A13"/>
      <selection pane="bottomRight" activeCell="B2" sqref="B2:E2"/>
    </sheetView>
  </sheetViews>
  <sheetFormatPr defaultRowHeight="15.75" x14ac:dyDescent="0.25"/>
  <cols>
    <col min="1" max="1" width="5.5703125" style="34" bestFit="1" customWidth="1"/>
    <col min="2" max="2" width="59.28515625" style="2" customWidth="1"/>
    <col min="3" max="3" width="11.140625" style="2" customWidth="1"/>
    <col min="4" max="4" width="13.7109375" style="2" customWidth="1"/>
    <col min="5" max="5" width="17.42578125" style="2" customWidth="1"/>
    <col min="6" max="6" width="9.140625" style="3"/>
    <col min="7" max="16384" width="9.140625" style="2"/>
  </cols>
  <sheetData>
    <row r="1" spans="1:6" x14ac:dyDescent="0.25">
      <c r="B1" s="55" t="s">
        <v>121</v>
      </c>
      <c r="C1" s="55"/>
      <c r="D1" s="55"/>
      <c r="E1" s="55"/>
      <c r="F1" s="2"/>
    </row>
    <row r="2" spans="1:6" x14ac:dyDescent="0.25">
      <c r="B2" s="55" t="s">
        <v>22</v>
      </c>
      <c r="C2" s="55"/>
      <c r="D2" s="55"/>
      <c r="E2" s="55"/>
      <c r="F2" s="2"/>
    </row>
    <row r="3" spans="1:6" x14ac:dyDescent="0.25">
      <c r="B3" s="55" t="s">
        <v>117</v>
      </c>
      <c r="C3" s="55"/>
      <c r="D3" s="55"/>
      <c r="E3" s="55"/>
      <c r="F3" s="2"/>
    </row>
    <row r="4" spans="1:6" x14ac:dyDescent="0.25">
      <c r="B4" s="55" t="s">
        <v>118</v>
      </c>
      <c r="C4" s="55"/>
      <c r="D4" s="55"/>
      <c r="E4" s="55"/>
      <c r="F4" s="2"/>
    </row>
    <row r="5" spans="1:6" x14ac:dyDescent="0.25">
      <c r="B5" s="55" t="s">
        <v>119</v>
      </c>
      <c r="C5" s="55"/>
      <c r="D5" s="55"/>
      <c r="E5" s="55"/>
      <c r="F5" s="2"/>
    </row>
    <row r="7" spans="1:6" x14ac:dyDescent="0.25">
      <c r="D7" s="57" t="s">
        <v>34</v>
      </c>
      <c r="E7" s="57"/>
      <c r="F7" s="26"/>
    </row>
    <row r="8" spans="1:6" x14ac:dyDescent="0.25">
      <c r="B8" s="57" t="s">
        <v>22</v>
      </c>
      <c r="C8" s="57"/>
      <c r="D8" s="57"/>
      <c r="E8" s="57"/>
      <c r="F8" s="26"/>
    </row>
    <row r="9" spans="1:6" ht="15.75" customHeight="1" x14ac:dyDescent="0.25">
      <c r="B9" s="58" t="s">
        <v>0</v>
      </c>
      <c r="C9" s="58"/>
      <c r="D9" s="58"/>
      <c r="E9" s="58"/>
      <c r="F9" s="27"/>
    </row>
    <row r="10" spans="1:6" s="3" customFormat="1" x14ac:dyDescent="0.25">
      <c r="A10" s="35"/>
    </row>
    <row r="11" spans="1:6" s="3" customFormat="1" ht="32.25" customHeight="1" x14ac:dyDescent="0.25">
      <c r="A11" s="35"/>
      <c r="B11" s="61" t="s">
        <v>33</v>
      </c>
      <c r="C11" s="61"/>
      <c r="D11" s="61"/>
      <c r="E11" s="61"/>
    </row>
    <row r="12" spans="1:6" ht="16.5" thickBot="1" x14ac:dyDescent="0.3"/>
    <row r="13" spans="1:6" s="29" customFormat="1" ht="48" thickBot="1" x14ac:dyDescent="0.3">
      <c r="A13" s="36" t="s">
        <v>36</v>
      </c>
      <c r="B13" s="30" t="s">
        <v>1</v>
      </c>
      <c r="C13" s="31" t="s">
        <v>108</v>
      </c>
      <c r="D13" s="32" t="s">
        <v>35</v>
      </c>
      <c r="E13" s="33" t="s">
        <v>20</v>
      </c>
      <c r="F13" s="28"/>
    </row>
    <row r="14" spans="1:6" ht="33" customHeight="1" x14ac:dyDescent="0.25">
      <c r="A14" s="66" t="s">
        <v>32</v>
      </c>
      <c r="B14" s="67"/>
      <c r="C14" s="67"/>
      <c r="D14" s="67"/>
      <c r="E14" s="68"/>
    </row>
    <row r="15" spans="1:6" x14ac:dyDescent="0.25">
      <c r="A15" s="63" t="s">
        <v>106</v>
      </c>
      <c r="B15" s="64"/>
      <c r="C15" s="64"/>
      <c r="D15" s="64"/>
      <c r="E15" s="65"/>
    </row>
    <row r="16" spans="1:6" ht="33" customHeight="1" x14ac:dyDescent="0.25">
      <c r="A16" s="37" t="s">
        <v>39</v>
      </c>
      <c r="B16" s="49" t="s">
        <v>107</v>
      </c>
      <c r="C16" s="4" t="s">
        <v>7</v>
      </c>
      <c r="D16" s="9">
        <v>29692</v>
      </c>
      <c r="E16" s="10">
        <v>5328544</v>
      </c>
    </row>
    <row r="17" spans="1:5" x14ac:dyDescent="0.25">
      <c r="A17" s="37"/>
      <c r="B17" s="59" t="s">
        <v>81</v>
      </c>
      <c r="C17" s="59"/>
      <c r="D17" s="59"/>
      <c r="E17" s="60"/>
    </row>
    <row r="18" spans="1:5" x14ac:dyDescent="0.25">
      <c r="A18" s="37" t="s">
        <v>41</v>
      </c>
      <c r="B18" s="47" t="s">
        <v>109</v>
      </c>
      <c r="C18" s="4" t="s">
        <v>7</v>
      </c>
      <c r="D18" s="9">
        <v>100</v>
      </c>
      <c r="E18" s="10">
        <f>65315-23388</f>
        <v>41927</v>
      </c>
    </row>
    <row r="19" spans="1:5" ht="31.5" x14ac:dyDescent="0.25">
      <c r="A19" s="37" t="s">
        <v>40</v>
      </c>
      <c r="B19" s="47" t="s">
        <v>37</v>
      </c>
      <c r="C19" s="4" t="s">
        <v>7</v>
      </c>
      <c r="D19" s="9">
        <v>500</v>
      </c>
      <c r="E19" s="10">
        <f>296987-86187</f>
        <v>210800</v>
      </c>
    </row>
    <row r="20" spans="1:5" x14ac:dyDescent="0.25">
      <c r="A20" s="37" t="s">
        <v>43</v>
      </c>
      <c r="B20" s="47" t="s">
        <v>78</v>
      </c>
      <c r="C20" s="4" t="s">
        <v>7</v>
      </c>
      <c r="D20" s="9">
        <v>500</v>
      </c>
      <c r="E20" s="54"/>
    </row>
    <row r="21" spans="1:5" ht="18.75" x14ac:dyDescent="0.25">
      <c r="A21" s="37"/>
      <c r="B21" s="47" t="s">
        <v>29</v>
      </c>
      <c r="C21" s="4" t="s">
        <v>21</v>
      </c>
      <c r="D21" s="11">
        <v>8000</v>
      </c>
      <c r="E21" s="10">
        <f>SUM(E23:E31)</f>
        <v>808704</v>
      </c>
    </row>
    <row r="22" spans="1:5" x14ac:dyDescent="0.25">
      <c r="A22" s="37"/>
      <c r="B22" s="51" t="s">
        <v>2</v>
      </c>
      <c r="C22" s="5" t="s">
        <v>7</v>
      </c>
      <c r="D22" s="12">
        <v>40</v>
      </c>
      <c r="E22" s="13"/>
    </row>
    <row r="23" spans="1:5" ht="18.75" x14ac:dyDescent="0.25">
      <c r="A23" s="37"/>
      <c r="B23" s="51" t="s">
        <v>29</v>
      </c>
      <c r="C23" s="5" t="s">
        <v>21</v>
      </c>
      <c r="D23" s="12">
        <v>400</v>
      </c>
      <c r="E23" s="13">
        <f>160505-61436</f>
        <v>99069</v>
      </c>
    </row>
    <row r="24" spans="1:5" x14ac:dyDescent="0.25">
      <c r="A24" s="37"/>
      <c r="B24" s="51" t="s">
        <v>3</v>
      </c>
      <c r="C24" s="5" t="s">
        <v>7</v>
      </c>
      <c r="D24" s="12">
        <v>40</v>
      </c>
      <c r="E24" s="13"/>
    </row>
    <row r="25" spans="1:5" ht="18.75" x14ac:dyDescent="0.25">
      <c r="A25" s="37"/>
      <c r="B25" s="51" t="s">
        <v>29</v>
      </c>
      <c r="C25" s="5" t="s">
        <v>21</v>
      </c>
      <c r="D25" s="12">
        <v>700</v>
      </c>
      <c r="E25" s="13">
        <f>283156-109312</f>
        <v>173844</v>
      </c>
    </row>
    <row r="26" spans="1:5" x14ac:dyDescent="0.25">
      <c r="A26" s="37"/>
      <c r="B26" s="51" t="s">
        <v>4</v>
      </c>
      <c r="C26" s="5" t="s">
        <v>7</v>
      </c>
      <c r="D26" s="12">
        <v>60</v>
      </c>
      <c r="E26" s="13"/>
    </row>
    <row r="27" spans="1:5" ht="18.75" x14ac:dyDescent="0.25">
      <c r="A27" s="37"/>
      <c r="B27" s="51" t="s">
        <v>29</v>
      </c>
      <c r="C27" s="5" t="s">
        <v>21</v>
      </c>
      <c r="D27" s="12">
        <v>900</v>
      </c>
      <c r="E27" s="13">
        <f>237777-96175</f>
        <v>141602</v>
      </c>
    </row>
    <row r="28" spans="1:5" x14ac:dyDescent="0.25">
      <c r="A28" s="37"/>
      <c r="B28" s="51" t="s">
        <v>5</v>
      </c>
      <c r="C28" s="5" t="s">
        <v>7</v>
      </c>
      <c r="D28" s="12">
        <v>160</v>
      </c>
      <c r="E28" s="13"/>
    </row>
    <row r="29" spans="1:5" ht="18.75" x14ac:dyDescent="0.25">
      <c r="A29" s="37"/>
      <c r="B29" s="51" t="s">
        <v>30</v>
      </c>
      <c r="C29" s="5" t="s">
        <v>21</v>
      </c>
      <c r="D29" s="14">
        <v>3000</v>
      </c>
      <c r="E29" s="13">
        <f>410386-176328</f>
        <v>234058</v>
      </c>
    </row>
    <row r="30" spans="1:5" x14ac:dyDescent="0.25">
      <c r="A30" s="37"/>
      <c r="B30" s="51" t="s">
        <v>6</v>
      </c>
      <c r="C30" s="5" t="s">
        <v>7</v>
      </c>
      <c r="D30" s="12">
        <v>200</v>
      </c>
      <c r="E30" s="13"/>
    </row>
    <row r="31" spans="1:5" ht="18.75" x14ac:dyDescent="0.25">
      <c r="A31" s="37"/>
      <c r="B31" s="51" t="s">
        <v>31</v>
      </c>
      <c r="C31" s="5" t="s">
        <v>21</v>
      </c>
      <c r="D31" s="14">
        <v>3000</v>
      </c>
      <c r="E31" s="13">
        <f>276688-116557</f>
        <v>160131</v>
      </c>
    </row>
    <row r="32" spans="1:5" x14ac:dyDescent="0.25">
      <c r="A32" s="37" t="s">
        <v>42</v>
      </c>
      <c r="B32" s="51" t="s">
        <v>114</v>
      </c>
      <c r="C32" s="5" t="s">
        <v>7</v>
      </c>
      <c r="D32" s="12">
        <v>103</v>
      </c>
      <c r="E32" s="13"/>
    </row>
    <row r="33" spans="1:5" ht="18.75" x14ac:dyDescent="0.25">
      <c r="A33" s="37"/>
      <c r="B33" s="51" t="s">
        <v>29</v>
      </c>
      <c r="C33" s="5" t="s">
        <v>21</v>
      </c>
      <c r="D33" s="14">
        <v>16600</v>
      </c>
      <c r="E33" s="13">
        <f>SUM(E35+E37+E39)</f>
        <v>1246887</v>
      </c>
    </row>
    <row r="34" spans="1:5" x14ac:dyDescent="0.25">
      <c r="A34" s="37"/>
      <c r="B34" s="51" t="s">
        <v>111</v>
      </c>
      <c r="C34" s="5" t="s">
        <v>7</v>
      </c>
      <c r="D34" s="12">
        <v>70</v>
      </c>
      <c r="E34" s="13"/>
    </row>
    <row r="35" spans="1:5" ht="18.75" x14ac:dyDescent="0.25">
      <c r="A35" s="37"/>
      <c r="B35" s="51" t="s">
        <v>31</v>
      </c>
      <c r="C35" s="5" t="s">
        <v>21</v>
      </c>
      <c r="D35" s="14">
        <v>13000</v>
      </c>
      <c r="E35" s="13">
        <f>1694193-707498</f>
        <v>986695</v>
      </c>
    </row>
    <row r="36" spans="1:5" x14ac:dyDescent="0.25">
      <c r="A36" s="37"/>
      <c r="B36" s="51" t="s">
        <v>112</v>
      </c>
      <c r="C36" s="5" t="s">
        <v>7</v>
      </c>
      <c r="D36" s="12">
        <v>30</v>
      </c>
      <c r="E36" s="13"/>
    </row>
    <row r="37" spans="1:5" ht="18.75" x14ac:dyDescent="0.25">
      <c r="A37" s="37"/>
      <c r="B37" s="51" t="s">
        <v>30</v>
      </c>
      <c r="C37" s="5" t="s">
        <v>21</v>
      </c>
      <c r="D37" s="14">
        <v>3000</v>
      </c>
      <c r="E37" s="13">
        <f>394458-163632</f>
        <v>230826</v>
      </c>
    </row>
    <row r="38" spans="1:5" x14ac:dyDescent="0.25">
      <c r="A38" s="37"/>
      <c r="B38" s="51" t="s">
        <v>8</v>
      </c>
      <c r="C38" s="5" t="s">
        <v>7</v>
      </c>
      <c r="D38" s="12">
        <v>3</v>
      </c>
      <c r="E38" s="13"/>
    </row>
    <row r="39" spans="1:5" ht="18.75" x14ac:dyDescent="0.25">
      <c r="A39" s="37"/>
      <c r="B39" s="51" t="s">
        <v>30</v>
      </c>
      <c r="C39" s="5" t="s">
        <v>21</v>
      </c>
      <c r="D39" s="12">
        <v>200</v>
      </c>
      <c r="E39" s="13">
        <f>27359+2007</f>
        <v>29366</v>
      </c>
    </row>
    <row r="40" spans="1:5" x14ac:dyDescent="0.25">
      <c r="A40" s="37" t="s">
        <v>44</v>
      </c>
      <c r="B40" s="51" t="s">
        <v>38</v>
      </c>
      <c r="C40" s="5" t="s">
        <v>9</v>
      </c>
      <c r="D40" s="12">
        <v>40</v>
      </c>
      <c r="E40" s="13">
        <f>213251-34041</f>
        <v>179210</v>
      </c>
    </row>
    <row r="41" spans="1:5" ht="18.75" x14ac:dyDescent="0.25">
      <c r="A41" s="37" t="s">
        <v>45</v>
      </c>
      <c r="B41" s="51" t="s">
        <v>110</v>
      </c>
      <c r="C41" s="5" t="s">
        <v>21</v>
      </c>
      <c r="D41" s="14">
        <v>5000</v>
      </c>
      <c r="E41" s="13">
        <f>SUM(E42)</f>
        <v>287069</v>
      </c>
    </row>
    <row r="42" spans="1:5" ht="18.75" x14ac:dyDescent="0.25">
      <c r="A42" s="37"/>
      <c r="B42" s="51" t="s">
        <v>116</v>
      </c>
      <c r="C42" s="5" t="s">
        <v>21</v>
      </c>
      <c r="D42" s="14">
        <v>5000</v>
      </c>
      <c r="E42" s="13">
        <f>320964-33895</f>
        <v>287069</v>
      </c>
    </row>
    <row r="43" spans="1:5" x14ac:dyDescent="0.25">
      <c r="A43" s="37"/>
      <c r="B43" s="46" t="s">
        <v>71</v>
      </c>
      <c r="C43" s="52"/>
      <c r="D43" s="53"/>
      <c r="E43" s="15">
        <f>SUM(E18+E19+E21+E33+E40+E41)</f>
        <v>2774597</v>
      </c>
    </row>
    <row r="44" spans="1:5" x14ac:dyDescent="0.25">
      <c r="A44" s="62" t="s">
        <v>83</v>
      </c>
      <c r="B44" s="59"/>
      <c r="C44" s="59"/>
      <c r="D44" s="59"/>
      <c r="E44" s="60"/>
    </row>
    <row r="45" spans="1:5" ht="31.5" x14ac:dyDescent="0.25">
      <c r="A45" s="37" t="s">
        <v>55</v>
      </c>
      <c r="B45" s="44" t="s">
        <v>79</v>
      </c>
      <c r="C45" s="4" t="s">
        <v>7</v>
      </c>
      <c r="D45" s="9">
        <v>130</v>
      </c>
      <c r="E45" s="10">
        <f>SUM(E46)</f>
        <v>245895</v>
      </c>
    </row>
    <row r="46" spans="1:5" x14ac:dyDescent="0.25">
      <c r="A46" s="37"/>
      <c r="B46" s="44" t="s">
        <v>23</v>
      </c>
      <c r="C46" s="4" t="s">
        <v>7</v>
      </c>
      <c r="D46" s="9">
        <v>130</v>
      </c>
      <c r="E46" s="10">
        <f>259564-13669</f>
        <v>245895</v>
      </c>
    </row>
    <row r="47" spans="1:5" x14ac:dyDescent="0.25">
      <c r="A47" s="37" t="s">
        <v>84</v>
      </c>
      <c r="B47" s="44" t="s">
        <v>46</v>
      </c>
      <c r="C47" s="4" t="s">
        <v>7</v>
      </c>
      <c r="D47" s="9">
        <v>130</v>
      </c>
      <c r="E47" s="10">
        <f>113041-61744</f>
        <v>51297</v>
      </c>
    </row>
    <row r="48" spans="1:5" x14ac:dyDescent="0.25">
      <c r="A48" s="37" t="s">
        <v>85</v>
      </c>
      <c r="B48" s="44" t="s">
        <v>47</v>
      </c>
      <c r="C48" s="4" t="s">
        <v>7</v>
      </c>
      <c r="D48" s="9">
        <v>50</v>
      </c>
      <c r="E48" s="10">
        <f>82957-33558</f>
        <v>49399</v>
      </c>
    </row>
    <row r="49" spans="1:5" ht="31.5" x14ac:dyDescent="0.25">
      <c r="A49" s="37" t="s">
        <v>86</v>
      </c>
      <c r="B49" s="44" t="s">
        <v>113</v>
      </c>
      <c r="C49" s="4" t="s">
        <v>7</v>
      </c>
      <c r="D49" s="11">
        <v>1500</v>
      </c>
      <c r="E49" s="10">
        <f>SUM(E50:E51)</f>
        <v>741005</v>
      </c>
    </row>
    <row r="50" spans="1:5" x14ac:dyDescent="0.25">
      <c r="A50" s="37"/>
      <c r="B50" s="44" t="s">
        <v>24</v>
      </c>
      <c r="C50" s="4" t="s">
        <v>7</v>
      </c>
      <c r="D50" s="9">
        <v>200</v>
      </c>
      <c r="E50" s="10">
        <f>32951+332042</f>
        <v>364993</v>
      </c>
    </row>
    <row r="51" spans="1:5" x14ac:dyDescent="0.25">
      <c r="A51" s="37"/>
      <c r="B51" s="44" t="s">
        <v>25</v>
      </c>
      <c r="C51" s="4" t="s">
        <v>7</v>
      </c>
      <c r="D51" s="11">
        <v>1300</v>
      </c>
      <c r="E51" s="10">
        <f>2371175-1995163</f>
        <v>376012</v>
      </c>
    </row>
    <row r="52" spans="1:5" x14ac:dyDescent="0.25">
      <c r="A52" s="37" t="s">
        <v>82</v>
      </c>
      <c r="B52" s="44" t="s">
        <v>48</v>
      </c>
      <c r="C52" s="4" t="s">
        <v>7</v>
      </c>
      <c r="D52" s="9"/>
      <c r="E52" s="10"/>
    </row>
    <row r="53" spans="1:5" ht="31.5" x14ac:dyDescent="0.25">
      <c r="A53" s="37" t="s">
        <v>87</v>
      </c>
      <c r="B53" s="44" t="s">
        <v>80</v>
      </c>
      <c r="C53" s="4" t="s">
        <v>7</v>
      </c>
      <c r="D53" s="9">
        <v>135</v>
      </c>
      <c r="E53" s="10">
        <f>SUM(E54:E55)</f>
        <v>108773</v>
      </c>
    </row>
    <row r="54" spans="1:5" x14ac:dyDescent="0.25">
      <c r="A54" s="37"/>
      <c r="B54" s="44" t="s">
        <v>26</v>
      </c>
      <c r="C54" s="4" t="s">
        <v>7</v>
      </c>
      <c r="D54" s="9">
        <v>5</v>
      </c>
      <c r="E54" s="10">
        <v>7395</v>
      </c>
    </row>
    <row r="55" spans="1:5" x14ac:dyDescent="0.25">
      <c r="A55" s="37"/>
      <c r="B55" s="44" t="s">
        <v>27</v>
      </c>
      <c r="C55" s="4" t="s">
        <v>7</v>
      </c>
      <c r="D55" s="9">
        <v>130</v>
      </c>
      <c r="E55" s="10">
        <f>164999-63621</f>
        <v>101378</v>
      </c>
    </row>
    <row r="56" spans="1:5" x14ac:dyDescent="0.25">
      <c r="A56" s="37" t="s">
        <v>88</v>
      </c>
      <c r="B56" s="44" t="s">
        <v>53</v>
      </c>
      <c r="C56" s="4" t="s">
        <v>10</v>
      </c>
      <c r="D56" s="11">
        <v>2500</v>
      </c>
      <c r="E56" s="10">
        <f>387635-123215</f>
        <v>264420</v>
      </c>
    </row>
    <row r="57" spans="1:5" x14ac:dyDescent="0.25">
      <c r="A57" s="37" t="s">
        <v>89</v>
      </c>
      <c r="B57" s="44" t="s">
        <v>54</v>
      </c>
      <c r="C57" s="4" t="s">
        <v>7</v>
      </c>
      <c r="D57" s="9">
        <v>3</v>
      </c>
      <c r="E57" s="10"/>
    </row>
    <row r="58" spans="1:5" x14ac:dyDescent="0.25">
      <c r="A58" s="37" t="s">
        <v>90</v>
      </c>
      <c r="B58" s="44" t="s">
        <v>115</v>
      </c>
      <c r="C58" s="4" t="s">
        <v>11</v>
      </c>
      <c r="D58" s="9">
        <v>800</v>
      </c>
      <c r="E58" s="10">
        <f>484681-76973</f>
        <v>407708</v>
      </c>
    </row>
    <row r="59" spans="1:5" x14ac:dyDescent="0.25">
      <c r="A59" s="37"/>
      <c r="B59" s="44" t="s">
        <v>28</v>
      </c>
      <c r="C59" s="4" t="s">
        <v>11</v>
      </c>
      <c r="D59" s="9">
        <v>15</v>
      </c>
      <c r="E59" s="10"/>
    </row>
    <row r="60" spans="1:5" x14ac:dyDescent="0.25">
      <c r="A60" s="37" t="s">
        <v>91</v>
      </c>
      <c r="B60" s="44" t="s">
        <v>49</v>
      </c>
      <c r="C60" s="4" t="s">
        <v>7</v>
      </c>
      <c r="D60" s="9">
        <v>2</v>
      </c>
      <c r="E60" s="10"/>
    </row>
    <row r="61" spans="1:5" x14ac:dyDescent="0.25">
      <c r="A61" s="37" t="s">
        <v>92</v>
      </c>
      <c r="B61" s="44" t="s">
        <v>50</v>
      </c>
      <c r="C61" s="4" t="s">
        <v>11</v>
      </c>
      <c r="D61" s="9">
        <v>40</v>
      </c>
      <c r="E61" s="10">
        <f>348378-348378</f>
        <v>0</v>
      </c>
    </row>
    <row r="62" spans="1:5" x14ac:dyDescent="0.25">
      <c r="A62" s="37" t="s">
        <v>93</v>
      </c>
      <c r="B62" s="44" t="s">
        <v>51</v>
      </c>
      <c r="C62" s="4" t="s">
        <v>11</v>
      </c>
      <c r="D62" s="9">
        <v>40</v>
      </c>
      <c r="E62" s="10"/>
    </row>
    <row r="63" spans="1:5" x14ac:dyDescent="0.25">
      <c r="A63" s="37" t="s">
        <v>94</v>
      </c>
      <c r="B63" s="45" t="s">
        <v>76</v>
      </c>
      <c r="C63" s="4" t="s">
        <v>7</v>
      </c>
      <c r="D63" s="9">
        <v>130</v>
      </c>
      <c r="E63" s="10"/>
    </row>
    <row r="64" spans="1:5" x14ac:dyDescent="0.25">
      <c r="A64" s="37" t="s">
        <v>95</v>
      </c>
      <c r="B64" s="44" t="s">
        <v>52</v>
      </c>
      <c r="C64" s="4" t="s">
        <v>7</v>
      </c>
      <c r="D64" s="9">
        <v>70</v>
      </c>
      <c r="E64" s="10"/>
    </row>
    <row r="65" spans="1:5" x14ac:dyDescent="0.25">
      <c r="A65" s="37"/>
      <c r="B65" s="46" t="s">
        <v>75</v>
      </c>
      <c r="C65" s="6"/>
      <c r="D65" s="16"/>
      <c r="E65" s="15">
        <f>SUM(E45+E47+E48+E49+E52+E53+E56+E57+E58+E60+E61+E62+E63+E64)</f>
        <v>1868497</v>
      </c>
    </row>
    <row r="66" spans="1:5" x14ac:dyDescent="0.25">
      <c r="A66" s="37"/>
      <c r="B66" s="59" t="s">
        <v>96</v>
      </c>
      <c r="C66" s="59"/>
      <c r="D66" s="59"/>
      <c r="E66" s="60"/>
    </row>
    <row r="67" spans="1:5" x14ac:dyDescent="0.25">
      <c r="A67" s="37" t="s">
        <v>57</v>
      </c>
      <c r="B67" s="47" t="s">
        <v>56</v>
      </c>
      <c r="C67" s="4" t="s">
        <v>12</v>
      </c>
      <c r="D67" s="9">
        <v>20</v>
      </c>
      <c r="E67" s="17"/>
    </row>
    <row r="68" spans="1:5" x14ac:dyDescent="0.25">
      <c r="A68" s="37"/>
      <c r="B68" s="7" t="s">
        <v>74</v>
      </c>
      <c r="C68" s="5"/>
      <c r="D68" s="12"/>
      <c r="E68" s="18"/>
    </row>
    <row r="69" spans="1:5" x14ac:dyDescent="0.25">
      <c r="A69" s="37"/>
      <c r="B69" s="59" t="s">
        <v>97</v>
      </c>
      <c r="C69" s="59"/>
      <c r="D69" s="59"/>
      <c r="E69" s="60"/>
    </row>
    <row r="70" spans="1:5" x14ac:dyDescent="0.25">
      <c r="A70" s="37" t="s">
        <v>65</v>
      </c>
      <c r="B70" s="49" t="s">
        <v>58</v>
      </c>
      <c r="C70" s="5" t="s">
        <v>9</v>
      </c>
      <c r="D70" s="12">
        <v>20</v>
      </c>
      <c r="E70" s="13">
        <f>184426-122023</f>
        <v>62403</v>
      </c>
    </row>
    <row r="71" spans="1:5" x14ac:dyDescent="0.25">
      <c r="A71" s="37" t="s">
        <v>66</v>
      </c>
      <c r="B71" s="49" t="s">
        <v>59</v>
      </c>
      <c r="C71" s="5" t="s">
        <v>9</v>
      </c>
      <c r="D71" s="12">
        <v>400</v>
      </c>
      <c r="E71" s="13">
        <f>15061-4819</f>
        <v>10242</v>
      </c>
    </row>
    <row r="72" spans="1:5" x14ac:dyDescent="0.25">
      <c r="A72" s="37" t="s">
        <v>67</v>
      </c>
      <c r="B72" s="49" t="s">
        <v>60</v>
      </c>
      <c r="C72" s="5" t="s">
        <v>13</v>
      </c>
      <c r="D72" s="14">
        <v>6670</v>
      </c>
      <c r="E72" s="13">
        <f>2437627-1789494</f>
        <v>648133</v>
      </c>
    </row>
    <row r="73" spans="1:5" x14ac:dyDescent="0.25">
      <c r="A73" s="37" t="s">
        <v>102</v>
      </c>
      <c r="B73" s="49" t="s">
        <v>61</v>
      </c>
      <c r="C73" s="5" t="s">
        <v>14</v>
      </c>
      <c r="D73" s="14"/>
      <c r="E73" s="13">
        <v>11000</v>
      </c>
    </row>
    <row r="74" spans="1:5" x14ac:dyDescent="0.25">
      <c r="A74" s="37" t="s">
        <v>103</v>
      </c>
      <c r="B74" s="49" t="s">
        <v>62</v>
      </c>
      <c r="C74" s="5" t="s">
        <v>14</v>
      </c>
      <c r="D74" s="14"/>
      <c r="E74" s="13">
        <f>50000-25000</f>
        <v>25000</v>
      </c>
    </row>
    <row r="75" spans="1:5" x14ac:dyDescent="0.25">
      <c r="A75" s="37" t="s">
        <v>104</v>
      </c>
      <c r="B75" s="49" t="s">
        <v>63</v>
      </c>
      <c r="C75" s="5" t="s">
        <v>15</v>
      </c>
      <c r="D75" s="14"/>
      <c r="E75" s="13">
        <f>50000-25000</f>
        <v>25000</v>
      </c>
    </row>
    <row r="76" spans="1:5" x14ac:dyDescent="0.25">
      <c r="A76" s="37" t="s">
        <v>105</v>
      </c>
      <c r="B76" s="49" t="s">
        <v>64</v>
      </c>
      <c r="C76" s="5" t="s">
        <v>15</v>
      </c>
      <c r="D76" s="14"/>
      <c r="E76" s="13">
        <v>10000</v>
      </c>
    </row>
    <row r="77" spans="1:5" x14ac:dyDescent="0.25">
      <c r="A77" s="37"/>
      <c r="B77" s="7" t="s">
        <v>72</v>
      </c>
      <c r="C77" s="7"/>
      <c r="D77" s="19"/>
      <c r="E77" s="20">
        <f>SUM(E70:E76)</f>
        <v>791778</v>
      </c>
    </row>
    <row r="78" spans="1:5" s="3" customFormat="1" x14ac:dyDescent="0.25">
      <c r="A78" s="38"/>
      <c r="B78" s="59" t="s">
        <v>98</v>
      </c>
      <c r="C78" s="59"/>
      <c r="D78" s="59"/>
      <c r="E78" s="60"/>
    </row>
    <row r="79" spans="1:5" s="3" customFormat="1" x14ac:dyDescent="0.25">
      <c r="A79" s="38" t="s">
        <v>99</v>
      </c>
      <c r="B79" s="44" t="s">
        <v>68</v>
      </c>
      <c r="C79" s="4" t="s">
        <v>16</v>
      </c>
      <c r="D79" s="9">
        <v>4</v>
      </c>
      <c r="E79" s="21">
        <f>16837-2612</f>
        <v>14225</v>
      </c>
    </row>
    <row r="80" spans="1:5" s="3" customFormat="1" x14ac:dyDescent="0.25">
      <c r="A80" s="38" t="s">
        <v>100</v>
      </c>
      <c r="B80" s="44" t="s">
        <v>69</v>
      </c>
      <c r="C80" s="4" t="s">
        <v>16</v>
      </c>
      <c r="D80" s="9">
        <v>4</v>
      </c>
      <c r="E80" s="22"/>
    </row>
    <row r="81" spans="1:5" s="3" customFormat="1" x14ac:dyDescent="0.25">
      <c r="A81" s="38" t="s">
        <v>101</v>
      </c>
      <c r="B81" s="44" t="s">
        <v>70</v>
      </c>
      <c r="C81" s="4" t="s">
        <v>10</v>
      </c>
      <c r="D81" s="9">
        <v>200</v>
      </c>
      <c r="E81" s="22"/>
    </row>
    <row r="82" spans="1:5" s="3" customFormat="1" x14ac:dyDescent="0.25">
      <c r="A82" s="38"/>
      <c r="B82" s="50" t="s">
        <v>73</v>
      </c>
      <c r="C82" s="4"/>
      <c r="D82" s="9"/>
      <c r="E82" s="23">
        <f>SUM(E79:E81)</f>
        <v>14225</v>
      </c>
    </row>
    <row r="83" spans="1:5" s="3" customFormat="1" x14ac:dyDescent="0.25">
      <c r="A83" s="38"/>
      <c r="B83" s="8" t="s">
        <v>17</v>
      </c>
      <c r="C83" s="8"/>
      <c r="D83" s="24"/>
      <c r="E83" s="25">
        <f>SUM(E43+E65+E68+E77+E82+E16)</f>
        <v>10777641</v>
      </c>
    </row>
    <row r="84" spans="1:5" s="3" customFormat="1" x14ac:dyDescent="0.25">
      <c r="A84" s="38"/>
      <c r="B84" s="47" t="s">
        <v>18</v>
      </c>
      <c r="C84" s="4" t="s">
        <v>15</v>
      </c>
      <c r="D84" s="48"/>
      <c r="E84" s="10">
        <v>935711</v>
      </c>
    </row>
    <row r="85" spans="1:5" s="3" customFormat="1" ht="16.5" thickBot="1" x14ac:dyDescent="0.3">
      <c r="A85" s="39"/>
      <c r="B85" s="40" t="s">
        <v>19</v>
      </c>
      <c r="C85" s="41"/>
      <c r="D85" s="42"/>
      <c r="E85" s="43">
        <f>SUM(E16+E43+E65+E68+E77+E82+E84)</f>
        <v>11713352</v>
      </c>
    </row>
    <row r="86" spans="1:5" x14ac:dyDescent="0.25">
      <c r="B86" s="3"/>
      <c r="C86" s="3"/>
      <c r="D86" s="3"/>
      <c r="E86" s="3"/>
    </row>
    <row r="87" spans="1:5" x14ac:dyDescent="0.25">
      <c r="B87" s="1" t="s">
        <v>120</v>
      </c>
    </row>
    <row r="88" spans="1:5" ht="101.25" customHeight="1" x14ac:dyDescent="0.25">
      <c r="A88" s="56" t="s">
        <v>77</v>
      </c>
      <c r="B88" s="56"/>
      <c r="C88" s="56"/>
      <c r="D88" s="56"/>
      <c r="E88" s="56"/>
    </row>
    <row r="91" spans="1:5" x14ac:dyDescent="0.25">
      <c r="B91" s="1"/>
      <c r="D91" s="1"/>
      <c r="E91" s="1"/>
    </row>
  </sheetData>
  <mergeCells count="17">
    <mergeCell ref="A88:E88"/>
    <mergeCell ref="D7:E7"/>
    <mergeCell ref="B8:E8"/>
    <mergeCell ref="B9:E9"/>
    <mergeCell ref="B17:E17"/>
    <mergeCell ref="B66:E66"/>
    <mergeCell ref="B69:E69"/>
    <mergeCell ref="B78:E78"/>
    <mergeCell ref="B11:E11"/>
    <mergeCell ref="A44:E44"/>
    <mergeCell ref="A15:E15"/>
    <mergeCell ref="A14:E14"/>
    <mergeCell ref="B1:E1"/>
    <mergeCell ref="B2:E2"/>
    <mergeCell ref="B3:E3"/>
    <mergeCell ref="B4:E4"/>
    <mergeCell ref="B5:E5"/>
  </mergeCells>
  <pageMargins left="0.74803149606299213" right="0.27559055118110237" top="0.78740157480314965" bottom="0.39370078740157483" header="0.31496062992125984" footer="0.31496062992125984"/>
  <pageSetup paperSize="9" scale="81" firstPageNumber="117" orientation="portrait" useFirstPageNumber="1" r:id="rId1"/>
  <headerFooter>
    <oddHeader>&amp;C&amp;P</oddHeader>
  </headerFooter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2.29 (512)</vt:lpstr>
      <vt:lpstr>'Приложение № 2.29 (512)'!Заголовки_для_печати</vt:lpstr>
      <vt:lpstr>'Приложение № 2.29 (512)'!Область_печати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gsbp16</dc:creator>
  <cp:lastModifiedBy>Дротенко Оксана Александровна</cp:lastModifiedBy>
  <cp:lastPrinted>2022-05-27T12:27:13Z</cp:lastPrinted>
  <dcterms:created xsi:type="dcterms:W3CDTF">2021-10-19T12:36:47Z</dcterms:created>
  <dcterms:modified xsi:type="dcterms:W3CDTF">2022-05-27T12:27:14Z</dcterms:modified>
</cp:coreProperties>
</file>