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3.1 (422)" sheetId="1" r:id="rId1"/>
  </sheets>
  <definedNames>
    <definedName name="_xlnm.Print_Titles" localSheetId="0">'Приложение №3.1 (422)'!$13:$13</definedName>
    <definedName name="_xlnm.Print_Area" localSheetId="0">'Приложение №3.1 (422)'!$A$1:$K$63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2" i="1" l="1"/>
  <c r="I44" i="1"/>
  <c r="F28" i="1"/>
  <c r="F30" i="1"/>
  <c r="H17" i="1" l="1"/>
  <c r="J21" i="1" l="1"/>
  <c r="I18" i="1"/>
  <c r="G62" i="1"/>
  <c r="C62" i="1"/>
  <c r="C60" i="1"/>
  <c r="H53" i="1"/>
  <c r="E53" i="1"/>
  <c r="D53" i="1"/>
  <c r="C51" i="1"/>
  <c r="C49" i="1"/>
  <c r="C48" i="1"/>
  <c r="H42" i="1"/>
  <c r="G42" i="1"/>
  <c r="E42" i="1"/>
  <c r="D42" i="1"/>
  <c r="C42" i="1"/>
  <c r="E38" i="1"/>
  <c r="C38" i="1"/>
  <c r="H21" i="1"/>
  <c r="G21" i="1"/>
  <c r="E21" i="1"/>
  <c r="C21" i="1"/>
  <c r="H20" i="1"/>
  <c r="C20" i="1"/>
  <c r="H19" i="1"/>
  <c r="E19" i="1"/>
  <c r="C19" i="1"/>
  <c r="G17" i="1"/>
  <c r="F17" i="1"/>
  <c r="E17" i="1"/>
  <c r="E51" i="1" l="1"/>
  <c r="J48" i="1" l="1"/>
  <c r="J49" i="1"/>
  <c r="C17" i="1"/>
  <c r="D62" i="1" l="1"/>
  <c r="G45" i="1"/>
  <c r="D38" i="1"/>
  <c r="I21" i="1"/>
  <c r="F21" i="1"/>
  <c r="D21" i="1"/>
  <c r="D17" i="1"/>
  <c r="F60" i="1" l="1"/>
  <c r="D59" i="1" l="1"/>
  <c r="E59" i="1"/>
  <c r="F59" i="1"/>
  <c r="G59" i="1"/>
  <c r="H59" i="1"/>
  <c r="I59" i="1"/>
  <c r="J59" i="1"/>
  <c r="D41" i="1"/>
  <c r="E41" i="1"/>
  <c r="F41" i="1"/>
  <c r="G41" i="1"/>
  <c r="H41" i="1"/>
  <c r="I41" i="1"/>
  <c r="J41" i="1"/>
  <c r="E40" i="1"/>
  <c r="D37" i="1"/>
  <c r="E37" i="1"/>
  <c r="F37" i="1"/>
  <c r="G37" i="1"/>
  <c r="H37" i="1"/>
  <c r="I37" i="1"/>
  <c r="J37" i="1"/>
  <c r="D29" i="1"/>
  <c r="E29" i="1"/>
  <c r="F29" i="1"/>
  <c r="G29" i="1"/>
  <c r="H29" i="1"/>
  <c r="I29" i="1"/>
  <c r="J29" i="1"/>
  <c r="D23" i="1"/>
  <c r="E23" i="1"/>
  <c r="F23" i="1"/>
  <c r="G23" i="1"/>
  <c r="H23" i="1"/>
  <c r="I23" i="1"/>
  <c r="J23" i="1"/>
  <c r="D15" i="1"/>
  <c r="E15" i="1"/>
  <c r="F15" i="1"/>
  <c r="G15" i="1"/>
  <c r="H15" i="1"/>
  <c r="I15" i="1"/>
  <c r="J15" i="1"/>
  <c r="C59" i="1"/>
  <c r="C41" i="1"/>
  <c r="C37" i="1"/>
  <c r="C29" i="1"/>
  <c r="C23" i="1"/>
  <c r="C15" i="1"/>
  <c r="K62" i="1"/>
  <c r="K60" i="1"/>
  <c r="K57" i="1"/>
  <c r="K55" i="1"/>
  <c r="K53" i="1"/>
  <c r="K51" i="1"/>
  <c r="K49" i="1"/>
  <c r="K48" i="1"/>
  <c r="K46" i="1"/>
  <c r="K45" i="1"/>
  <c r="K44" i="1"/>
  <c r="K43" i="1"/>
  <c r="K42" i="1"/>
  <c r="K38" i="1"/>
  <c r="K35" i="1"/>
  <c r="K33" i="1"/>
  <c r="K32" i="1"/>
  <c r="K31" i="1"/>
  <c r="K30" i="1"/>
  <c r="K28" i="1"/>
  <c r="K26" i="1"/>
  <c r="K24" i="1"/>
  <c r="K21" i="1"/>
  <c r="K20" i="1"/>
  <c r="K19" i="1"/>
  <c r="K18" i="1"/>
  <c r="K17" i="1"/>
  <c r="K16" i="1"/>
  <c r="C40" i="1" l="1"/>
  <c r="I40" i="1"/>
  <c r="J40" i="1"/>
  <c r="H40" i="1"/>
  <c r="F40" i="1"/>
  <c r="D40" i="1"/>
  <c r="G40" i="1"/>
  <c r="C14" i="1"/>
  <c r="K23" i="1"/>
  <c r="K37" i="1"/>
  <c r="K59" i="1"/>
  <c r="I14" i="1"/>
  <c r="G14" i="1"/>
  <c r="E14" i="1"/>
  <c r="K29" i="1"/>
  <c r="K15" i="1"/>
  <c r="K41" i="1"/>
  <c r="J14" i="1"/>
  <c r="H14" i="1"/>
  <c r="F14" i="1"/>
  <c r="D14" i="1"/>
  <c r="D63" i="1" l="1"/>
  <c r="I63" i="1"/>
  <c r="K40" i="1"/>
  <c r="J63" i="1"/>
  <c r="G63" i="1"/>
  <c r="H63" i="1"/>
  <c r="E63" i="1"/>
  <c r="C63" i="1"/>
  <c r="F63" i="1"/>
  <c r="K14" i="1"/>
  <c r="K63" i="1" l="1"/>
</calcChain>
</file>

<file path=xl/sharedStrings.xml><?xml version="1.0" encoding="utf-8"?>
<sst xmlns="http://schemas.openxmlformats.org/spreadsheetml/2006/main" count="58" uniqueCount="57">
  <si>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</si>
  <si>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</si>
  <si>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</si>
  <si>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</si>
  <si>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</si>
  <si>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</si>
  <si>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</si>
  <si>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</si>
  <si>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</si>
  <si>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</si>
  <si>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</si>
  <si>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</si>
  <si>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</si>
  <si>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</si>
  <si>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</si>
  <si>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</si>
  <si>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</si>
  <si>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</si>
  <si>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</si>
  <si>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</si>
  <si>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</si>
  <si>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</si>
  <si>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</si>
  <si>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</si>
  <si>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</si>
  <si>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</si>
  <si>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</si>
  <si>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</si>
  <si>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</si>
  <si>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</si>
  <si>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</si>
  <si>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</si>
  <si>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</si>
  <si>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</si>
  <si>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</si>
  <si>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</si>
  <si>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</si>
  <si>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</si>
  <si>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</si>
  <si>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</si>
  <si>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</si>
  <si>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</si>
  <si>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</si>
  <si>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</si>
  <si>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</si>
  <si>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</si>
  <si>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</si>
  <si>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</si>
  <si>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</si>
  <si>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</si>
  <si>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3.1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</si>
  <si>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</si>
  <si>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</si>
  <si>
    <t>к Закону Приднестровской Молдавской Республики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</si>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</sst>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\ _₽_-;\-* #,##0\ _₽_-;_-* &quot;-&quot;??\ _₽_-;_-@_-"/>
    <numFmt numFmtId="167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54">
    <xf numFmtId="0" fontId="0" fillId="0" borderId="0" xfId="0"/>
    <xf numFmtId="4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wrapText="1"/>
    </xf>
    <xf numFmtId="166" fontId="3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4" fillId="3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wrapText="1"/>
    </xf>
    <xf numFmtId="1" fontId="3" fillId="2" borderId="0" xfId="0" applyNumberFormat="1" applyFont="1" applyFill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wrapText="1"/>
    </xf>
    <xf numFmtId="165" fontId="3" fillId="2" borderId="1" xfId="0" applyNumberFormat="1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3" fillId="2" borderId="0" xfId="0" applyFont="1" applyFill="1" applyAlignment="1">
      <alignment vertical="center" wrapText="1"/>
    </xf>
    <xf numFmtId="0" fontId="5" fillId="4" borderId="5" xfId="0" applyFont="1" applyFill="1" applyBorder="1" applyAlignment="1">
      <alignment horizont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wrapText="1"/>
    </xf>
    <xf numFmtId="164" fontId="5" fillId="4" borderId="11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wrapText="1"/>
    </xf>
    <xf numFmtId="3" fontId="9" fillId="2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6" fontId="9" fillId="2" borderId="0" xfId="0" applyNumberFormat="1" applyFont="1" applyFill="1" applyAlignment="1">
      <alignment horizontal="right" wrapText="1"/>
    </xf>
    <xf numFmtId="0" fontId="10" fillId="3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</cellXfs>
  <cellStyles count="5">
    <cellStyle name="Обычный" xfId="0" builtinId="0"/>
    <cellStyle name="Обычный 3" xfId="1"/>
    <cellStyle name="Финансовый 2" xfId="2"/>
    <cellStyle name="Финансовый 2 2" xfId="4"/>
    <cellStyle name="Финансов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BreakPreview" zoomScale="75" zoomScaleNormal="90" zoomScaleSheetLayoutView="75" workbookViewId="0">
      <pane xSplit="2" ySplit="13" topLeftCell="C14" activePane="bottomRight" state="frozen"/>
      <selection pane="topRight" activeCell="C1" sqref="C1"/>
      <selection pane="bottomLeft" activeCell="A10" sqref="A10"/>
      <selection pane="bottomRight" activeCell="K2" sqref="K2"/>
    </sheetView>
  </sheetViews>
  <sheetFormatPr defaultRowHeight="15.75" x14ac:dyDescent="0.25"/>
  <cols>
    <col min="1" max="1" width="9" style="2" bestFit="1" customWidth="1"/>
    <col min="2" max="2" width="42.140625" style="1" customWidth="1"/>
    <col min="3" max="3" width="15.7109375" style="3" bestFit="1" customWidth="1"/>
    <col min="4" max="4" width="14.5703125" style="3" bestFit="1" customWidth="1"/>
    <col min="5" max="6" width="15.7109375" style="3" bestFit="1" customWidth="1"/>
    <col min="7" max="7" width="14.5703125" style="3" bestFit="1" customWidth="1"/>
    <col min="8" max="8" width="15.7109375" style="3" bestFit="1" customWidth="1"/>
    <col min="9" max="9" width="17.28515625" style="3" bestFit="1" customWidth="1"/>
    <col min="10" max="10" width="14.5703125" style="3" bestFit="1" customWidth="1"/>
    <col min="11" max="11" width="16.5703125" style="3" bestFit="1" customWidth="1"/>
    <col min="12" max="158" width="9.140625" style="5"/>
    <col min="159" max="159" width="7.85546875" style="5" customWidth="1"/>
    <col min="160" max="160" width="62.7109375" style="5" customWidth="1"/>
    <col min="161" max="161" width="14.42578125" style="5" customWidth="1"/>
    <col min="162" max="162" width="13.7109375" style="5" customWidth="1"/>
    <col min="163" max="163" width="14.5703125" style="5" customWidth="1"/>
    <col min="164" max="164" width="14" style="5" customWidth="1"/>
    <col min="165" max="166" width="13.42578125" style="5" bestFit="1" customWidth="1"/>
    <col min="167" max="167" width="15.42578125" style="5" customWidth="1"/>
    <col min="168" max="168" width="13.42578125" style="5" bestFit="1" customWidth="1"/>
    <col min="169" max="169" width="14" style="5" customWidth="1"/>
    <col min="170" max="170" width="18.5703125" style="5" customWidth="1"/>
    <col min="171" max="171" width="8.140625" style="5" bestFit="1" customWidth="1"/>
    <col min="172" max="414" width="9.140625" style="5"/>
    <col min="415" max="415" width="7.85546875" style="5" customWidth="1"/>
    <col min="416" max="416" width="62.7109375" style="5" customWidth="1"/>
    <col min="417" max="417" width="14.42578125" style="5" customWidth="1"/>
    <col min="418" max="418" width="13.7109375" style="5" customWidth="1"/>
    <col min="419" max="419" width="14.5703125" style="5" customWidth="1"/>
    <col min="420" max="420" width="14" style="5" customWidth="1"/>
    <col min="421" max="422" width="13.42578125" style="5" bestFit="1" customWidth="1"/>
    <col min="423" max="423" width="15.42578125" style="5" customWidth="1"/>
    <col min="424" max="424" width="13.42578125" style="5" bestFit="1" customWidth="1"/>
    <col min="425" max="425" width="14" style="5" customWidth="1"/>
    <col min="426" max="426" width="18.5703125" style="5" customWidth="1"/>
    <col min="427" max="427" width="8.140625" style="5" bestFit="1" customWidth="1"/>
    <col min="428" max="670" width="9.140625" style="5"/>
    <col min="671" max="671" width="7.85546875" style="5" customWidth="1"/>
    <col min="672" max="672" width="62.7109375" style="5" customWidth="1"/>
    <col min="673" max="673" width="14.42578125" style="5" customWidth="1"/>
    <col min="674" max="674" width="13.7109375" style="5" customWidth="1"/>
    <col min="675" max="675" width="14.5703125" style="5" customWidth="1"/>
    <col min="676" max="676" width="14" style="5" customWidth="1"/>
    <col min="677" max="678" width="13.42578125" style="5" bestFit="1" customWidth="1"/>
    <col min="679" max="679" width="15.42578125" style="5" customWidth="1"/>
    <col min="680" max="680" width="13.42578125" style="5" bestFit="1" customWidth="1"/>
    <col min="681" max="681" width="14" style="5" customWidth="1"/>
    <col min="682" max="682" width="18.5703125" style="5" customWidth="1"/>
    <col min="683" max="683" width="8.140625" style="5" bestFit="1" customWidth="1"/>
    <col min="684" max="926" width="9.140625" style="5"/>
    <col min="927" max="927" width="7.85546875" style="5" customWidth="1"/>
    <col min="928" max="928" width="62.7109375" style="5" customWidth="1"/>
    <col min="929" max="929" width="14.42578125" style="5" customWidth="1"/>
    <col min="930" max="930" width="13.7109375" style="5" customWidth="1"/>
    <col min="931" max="931" width="14.5703125" style="5" customWidth="1"/>
    <col min="932" max="932" width="14" style="5" customWidth="1"/>
    <col min="933" max="934" width="13.42578125" style="5" bestFit="1" customWidth="1"/>
    <col min="935" max="935" width="15.42578125" style="5" customWidth="1"/>
    <col min="936" max="936" width="13.42578125" style="5" bestFit="1" customWidth="1"/>
    <col min="937" max="937" width="14" style="5" customWidth="1"/>
    <col min="938" max="938" width="18.5703125" style="5" customWidth="1"/>
    <col min="939" max="939" width="8.140625" style="5" bestFit="1" customWidth="1"/>
    <col min="940" max="1182" width="9.140625" style="5"/>
    <col min="1183" max="1183" width="7.85546875" style="5" customWidth="1"/>
    <col min="1184" max="1184" width="62.7109375" style="5" customWidth="1"/>
    <col min="1185" max="1185" width="14.42578125" style="5" customWidth="1"/>
    <col min="1186" max="1186" width="13.7109375" style="5" customWidth="1"/>
    <col min="1187" max="1187" width="14.5703125" style="5" customWidth="1"/>
    <col min="1188" max="1188" width="14" style="5" customWidth="1"/>
    <col min="1189" max="1190" width="13.42578125" style="5" bestFit="1" customWidth="1"/>
    <col min="1191" max="1191" width="15.42578125" style="5" customWidth="1"/>
    <col min="1192" max="1192" width="13.42578125" style="5" bestFit="1" customWidth="1"/>
    <col min="1193" max="1193" width="14" style="5" customWidth="1"/>
    <col min="1194" max="1194" width="18.5703125" style="5" customWidth="1"/>
    <col min="1195" max="1195" width="8.140625" style="5" bestFit="1" customWidth="1"/>
    <col min="1196" max="1438" width="9.140625" style="5"/>
    <col min="1439" max="1439" width="7.85546875" style="5" customWidth="1"/>
    <col min="1440" max="1440" width="62.7109375" style="5" customWidth="1"/>
    <col min="1441" max="1441" width="14.42578125" style="5" customWidth="1"/>
    <col min="1442" max="1442" width="13.7109375" style="5" customWidth="1"/>
    <col min="1443" max="1443" width="14.5703125" style="5" customWidth="1"/>
    <col min="1444" max="1444" width="14" style="5" customWidth="1"/>
    <col min="1445" max="1446" width="13.42578125" style="5" bestFit="1" customWidth="1"/>
    <col min="1447" max="1447" width="15.42578125" style="5" customWidth="1"/>
    <col min="1448" max="1448" width="13.42578125" style="5" bestFit="1" customWidth="1"/>
    <col min="1449" max="1449" width="14" style="5" customWidth="1"/>
    <col min="1450" max="1450" width="18.5703125" style="5" customWidth="1"/>
    <col min="1451" max="1451" width="8.140625" style="5" bestFit="1" customWidth="1"/>
    <col min="1452" max="1694" width="9.140625" style="5"/>
    <col min="1695" max="1695" width="7.85546875" style="5" customWidth="1"/>
    <col min="1696" max="1696" width="62.7109375" style="5" customWidth="1"/>
    <col min="1697" max="1697" width="14.42578125" style="5" customWidth="1"/>
    <col min="1698" max="1698" width="13.7109375" style="5" customWidth="1"/>
    <col min="1699" max="1699" width="14.5703125" style="5" customWidth="1"/>
    <col min="1700" max="1700" width="14" style="5" customWidth="1"/>
    <col min="1701" max="1702" width="13.42578125" style="5" bestFit="1" customWidth="1"/>
    <col min="1703" max="1703" width="15.42578125" style="5" customWidth="1"/>
    <col min="1704" max="1704" width="13.42578125" style="5" bestFit="1" customWidth="1"/>
    <col min="1705" max="1705" width="14" style="5" customWidth="1"/>
    <col min="1706" max="1706" width="18.5703125" style="5" customWidth="1"/>
    <col min="1707" max="1707" width="8.140625" style="5" bestFit="1" customWidth="1"/>
    <col min="1708" max="1950" width="9.140625" style="5"/>
    <col min="1951" max="1951" width="7.85546875" style="5" customWidth="1"/>
    <col min="1952" max="1952" width="62.7109375" style="5" customWidth="1"/>
    <col min="1953" max="1953" width="14.42578125" style="5" customWidth="1"/>
    <col min="1954" max="1954" width="13.7109375" style="5" customWidth="1"/>
    <col min="1955" max="1955" width="14.5703125" style="5" customWidth="1"/>
    <col min="1956" max="1956" width="14" style="5" customWidth="1"/>
    <col min="1957" max="1958" width="13.42578125" style="5" bestFit="1" customWidth="1"/>
    <col min="1959" max="1959" width="15.42578125" style="5" customWidth="1"/>
    <col min="1960" max="1960" width="13.42578125" style="5" bestFit="1" customWidth="1"/>
    <col min="1961" max="1961" width="14" style="5" customWidth="1"/>
    <col min="1962" max="1962" width="18.5703125" style="5" customWidth="1"/>
    <col min="1963" max="1963" width="8.140625" style="5" bestFit="1" customWidth="1"/>
    <col min="1964" max="2206" width="9.140625" style="5"/>
    <col min="2207" max="2207" width="7.85546875" style="5" customWidth="1"/>
    <col min="2208" max="2208" width="62.7109375" style="5" customWidth="1"/>
    <col min="2209" max="2209" width="14.42578125" style="5" customWidth="1"/>
    <col min="2210" max="2210" width="13.7109375" style="5" customWidth="1"/>
    <col min="2211" max="2211" width="14.5703125" style="5" customWidth="1"/>
    <col min="2212" max="2212" width="14" style="5" customWidth="1"/>
    <col min="2213" max="2214" width="13.42578125" style="5" bestFit="1" customWidth="1"/>
    <col min="2215" max="2215" width="15.42578125" style="5" customWidth="1"/>
    <col min="2216" max="2216" width="13.42578125" style="5" bestFit="1" customWidth="1"/>
    <col min="2217" max="2217" width="14" style="5" customWidth="1"/>
    <col min="2218" max="2218" width="18.5703125" style="5" customWidth="1"/>
    <col min="2219" max="2219" width="8.140625" style="5" bestFit="1" customWidth="1"/>
    <col min="2220" max="2462" width="9.140625" style="5"/>
    <col min="2463" max="2463" width="7.85546875" style="5" customWidth="1"/>
    <col min="2464" max="2464" width="62.7109375" style="5" customWidth="1"/>
    <col min="2465" max="2465" width="14.42578125" style="5" customWidth="1"/>
    <col min="2466" max="2466" width="13.7109375" style="5" customWidth="1"/>
    <col min="2467" max="2467" width="14.5703125" style="5" customWidth="1"/>
    <col min="2468" max="2468" width="14" style="5" customWidth="1"/>
    <col min="2469" max="2470" width="13.42578125" style="5" bestFit="1" customWidth="1"/>
    <col min="2471" max="2471" width="15.42578125" style="5" customWidth="1"/>
    <col min="2472" max="2472" width="13.42578125" style="5" bestFit="1" customWidth="1"/>
    <col min="2473" max="2473" width="14" style="5" customWidth="1"/>
    <col min="2474" max="2474" width="18.5703125" style="5" customWidth="1"/>
    <col min="2475" max="2475" width="8.140625" style="5" bestFit="1" customWidth="1"/>
    <col min="2476" max="2718" width="9.140625" style="5"/>
    <col min="2719" max="2719" width="7.85546875" style="5" customWidth="1"/>
    <col min="2720" max="2720" width="62.7109375" style="5" customWidth="1"/>
    <col min="2721" max="2721" width="14.42578125" style="5" customWidth="1"/>
    <col min="2722" max="2722" width="13.7109375" style="5" customWidth="1"/>
    <col min="2723" max="2723" width="14.5703125" style="5" customWidth="1"/>
    <col min="2724" max="2724" width="14" style="5" customWidth="1"/>
    <col min="2725" max="2726" width="13.42578125" style="5" bestFit="1" customWidth="1"/>
    <col min="2727" max="2727" width="15.42578125" style="5" customWidth="1"/>
    <col min="2728" max="2728" width="13.42578125" style="5" bestFit="1" customWidth="1"/>
    <col min="2729" max="2729" width="14" style="5" customWidth="1"/>
    <col min="2730" max="2730" width="18.5703125" style="5" customWidth="1"/>
    <col min="2731" max="2731" width="8.140625" style="5" bestFit="1" customWidth="1"/>
    <col min="2732" max="2974" width="9.140625" style="5"/>
    <col min="2975" max="2975" width="7.85546875" style="5" customWidth="1"/>
    <col min="2976" max="2976" width="62.7109375" style="5" customWidth="1"/>
    <col min="2977" max="2977" width="14.42578125" style="5" customWidth="1"/>
    <col min="2978" max="2978" width="13.7109375" style="5" customWidth="1"/>
    <col min="2979" max="2979" width="14.5703125" style="5" customWidth="1"/>
    <col min="2980" max="2980" width="14" style="5" customWidth="1"/>
    <col min="2981" max="2982" width="13.42578125" style="5" bestFit="1" customWidth="1"/>
    <col min="2983" max="2983" width="15.42578125" style="5" customWidth="1"/>
    <col min="2984" max="2984" width="13.42578125" style="5" bestFit="1" customWidth="1"/>
    <col min="2985" max="2985" width="14" style="5" customWidth="1"/>
    <col min="2986" max="2986" width="18.5703125" style="5" customWidth="1"/>
    <col min="2987" max="2987" width="8.140625" style="5" bestFit="1" customWidth="1"/>
    <col min="2988" max="3230" width="9.140625" style="5"/>
    <col min="3231" max="3231" width="7.85546875" style="5" customWidth="1"/>
    <col min="3232" max="3232" width="62.7109375" style="5" customWidth="1"/>
    <col min="3233" max="3233" width="14.42578125" style="5" customWidth="1"/>
    <col min="3234" max="3234" width="13.7109375" style="5" customWidth="1"/>
    <col min="3235" max="3235" width="14.5703125" style="5" customWidth="1"/>
    <col min="3236" max="3236" width="14" style="5" customWidth="1"/>
    <col min="3237" max="3238" width="13.42578125" style="5" bestFit="1" customWidth="1"/>
    <col min="3239" max="3239" width="15.42578125" style="5" customWidth="1"/>
    <col min="3240" max="3240" width="13.42578125" style="5" bestFit="1" customWidth="1"/>
    <col min="3241" max="3241" width="14" style="5" customWidth="1"/>
    <col min="3242" max="3242" width="18.5703125" style="5" customWidth="1"/>
    <col min="3243" max="3243" width="8.140625" style="5" bestFit="1" customWidth="1"/>
    <col min="3244" max="3486" width="9.140625" style="5"/>
    <col min="3487" max="3487" width="7.85546875" style="5" customWidth="1"/>
    <col min="3488" max="3488" width="62.7109375" style="5" customWidth="1"/>
    <col min="3489" max="3489" width="14.42578125" style="5" customWidth="1"/>
    <col min="3490" max="3490" width="13.7109375" style="5" customWidth="1"/>
    <col min="3491" max="3491" width="14.5703125" style="5" customWidth="1"/>
    <col min="3492" max="3492" width="14" style="5" customWidth="1"/>
    <col min="3493" max="3494" width="13.42578125" style="5" bestFit="1" customWidth="1"/>
    <col min="3495" max="3495" width="15.42578125" style="5" customWidth="1"/>
    <col min="3496" max="3496" width="13.42578125" style="5" bestFit="1" customWidth="1"/>
    <col min="3497" max="3497" width="14" style="5" customWidth="1"/>
    <col min="3498" max="3498" width="18.5703125" style="5" customWidth="1"/>
    <col min="3499" max="3499" width="8.140625" style="5" bestFit="1" customWidth="1"/>
    <col min="3500" max="3742" width="9.140625" style="5"/>
    <col min="3743" max="3743" width="7.85546875" style="5" customWidth="1"/>
    <col min="3744" max="3744" width="62.7109375" style="5" customWidth="1"/>
    <col min="3745" max="3745" width="14.42578125" style="5" customWidth="1"/>
    <col min="3746" max="3746" width="13.7109375" style="5" customWidth="1"/>
    <col min="3747" max="3747" width="14.5703125" style="5" customWidth="1"/>
    <col min="3748" max="3748" width="14" style="5" customWidth="1"/>
    <col min="3749" max="3750" width="13.42578125" style="5" bestFit="1" customWidth="1"/>
    <col min="3751" max="3751" width="15.42578125" style="5" customWidth="1"/>
    <col min="3752" max="3752" width="13.42578125" style="5" bestFit="1" customWidth="1"/>
    <col min="3753" max="3753" width="14" style="5" customWidth="1"/>
    <col min="3754" max="3754" width="18.5703125" style="5" customWidth="1"/>
    <col min="3755" max="3755" width="8.140625" style="5" bestFit="1" customWidth="1"/>
    <col min="3756" max="3998" width="9.140625" style="5"/>
    <col min="3999" max="3999" width="7.85546875" style="5" customWidth="1"/>
    <col min="4000" max="4000" width="62.7109375" style="5" customWidth="1"/>
    <col min="4001" max="4001" width="14.42578125" style="5" customWidth="1"/>
    <col min="4002" max="4002" width="13.7109375" style="5" customWidth="1"/>
    <col min="4003" max="4003" width="14.5703125" style="5" customWidth="1"/>
    <col min="4004" max="4004" width="14" style="5" customWidth="1"/>
    <col min="4005" max="4006" width="13.42578125" style="5" bestFit="1" customWidth="1"/>
    <col min="4007" max="4007" width="15.42578125" style="5" customWidth="1"/>
    <col min="4008" max="4008" width="13.42578125" style="5" bestFit="1" customWidth="1"/>
    <col min="4009" max="4009" width="14" style="5" customWidth="1"/>
    <col min="4010" max="4010" width="18.5703125" style="5" customWidth="1"/>
    <col min="4011" max="4011" width="8.140625" style="5" bestFit="1" customWidth="1"/>
    <col min="4012" max="4254" width="9.140625" style="5"/>
    <col min="4255" max="4255" width="7.85546875" style="5" customWidth="1"/>
    <col min="4256" max="4256" width="62.7109375" style="5" customWidth="1"/>
    <col min="4257" max="4257" width="14.42578125" style="5" customWidth="1"/>
    <col min="4258" max="4258" width="13.7109375" style="5" customWidth="1"/>
    <col min="4259" max="4259" width="14.5703125" style="5" customWidth="1"/>
    <col min="4260" max="4260" width="14" style="5" customWidth="1"/>
    <col min="4261" max="4262" width="13.42578125" style="5" bestFit="1" customWidth="1"/>
    <col min="4263" max="4263" width="15.42578125" style="5" customWidth="1"/>
    <col min="4264" max="4264" width="13.42578125" style="5" bestFit="1" customWidth="1"/>
    <col min="4265" max="4265" width="14" style="5" customWidth="1"/>
    <col min="4266" max="4266" width="18.5703125" style="5" customWidth="1"/>
    <col min="4267" max="4267" width="8.140625" style="5" bestFit="1" customWidth="1"/>
    <col min="4268" max="4510" width="9.140625" style="5"/>
    <col min="4511" max="4511" width="7.85546875" style="5" customWidth="1"/>
    <col min="4512" max="4512" width="62.7109375" style="5" customWidth="1"/>
    <col min="4513" max="4513" width="14.42578125" style="5" customWidth="1"/>
    <col min="4514" max="4514" width="13.7109375" style="5" customWidth="1"/>
    <col min="4515" max="4515" width="14.5703125" style="5" customWidth="1"/>
    <col min="4516" max="4516" width="14" style="5" customWidth="1"/>
    <col min="4517" max="4518" width="13.42578125" style="5" bestFit="1" customWidth="1"/>
    <col min="4519" max="4519" width="15.42578125" style="5" customWidth="1"/>
    <col min="4520" max="4520" width="13.42578125" style="5" bestFit="1" customWidth="1"/>
    <col min="4521" max="4521" width="14" style="5" customWidth="1"/>
    <col min="4522" max="4522" width="18.5703125" style="5" customWidth="1"/>
    <col min="4523" max="4523" width="8.140625" style="5" bestFit="1" customWidth="1"/>
    <col min="4524" max="4766" width="9.140625" style="5"/>
    <col min="4767" max="4767" width="7.85546875" style="5" customWidth="1"/>
    <col min="4768" max="4768" width="62.7109375" style="5" customWidth="1"/>
    <col min="4769" max="4769" width="14.42578125" style="5" customWidth="1"/>
    <col min="4770" max="4770" width="13.7109375" style="5" customWidth="1"/>
    <col min="4771" max="4771" width="14.5703125" style="5" customWidth="1"/>
    <col min="4772" max="4772" width="14" style="5" customWidth="1"/>
    <col min="4773" max="4774" width="13.42578125" style="5" bestFit="1" customWidth="1"/>
    <col min="4775" max="4775" width="15.42578125" style="5" customWidth="1"/>
    <col min="4776" max="4776" width="13.42578125" style="5" bestFit="1" customWidth="1"/>
    <col min="4777" max="4777" width="14" style="5" customWidth="1"/>
    <col min="4778" max="4778" width="18.5703125" style="5" customWidth="1"/>
    <col min="4779" max="4779" width="8.140625" style="5" bestFit="1" customWidth="1"/>
    <col min="4780" max="5022" width="9.140625" style="5"/>
    <col min="5023" max="5023" width="7.85546875" style="5" customWidth="1"/>
    <col min="5024" max="5024" width="62.7109375" style="5" customWidth="1"/>
    <col min="5025" max="5025" width="14.42578125" style="5" customWidth="1"/>
    <col min="5026" max="5026" width="13.7109375" style="5" customWidth="1"/>
    <col min="5027" max="5027" width="14.5703125" style="5" customWidth="1"/>
    <col min="5028" max="5028" width="14" style="5" customWidth="1"/>
    <col min="5029" max="5030" width="13.42578125" style="5" bestFit="1" customWidth="1"/>
    <col min="5031" max="5031" width="15.42578125" style="5" customWidth="1"/>
    <col min="5032" max="5032" width="13.42578125" style="5" bestFit="1" customWidth="1"/>
    <col min="5033" max="5033" width="14" style="5" customWidth="1"/>
    <col min="5034" max="5034" width="18.5703125" style="5" customWidth="1"/>
    <col min="5035" max="5035" width="8.140625" style="5" bestFit="1" customWidth="1"/>
    <col min="5036" max="5278" width="9.140625" style="5"/>
    <col min="5279" max="5279" width="7.85546875" style="5" customWidth="1"/>
    <col min="5280" max="5280" width="62.7109375" style="5" customWidth="1"/>
    <col min="5281" max="5281" width="14.42578125" style="5" customWidth="1"/>
    <col min="5282" max="5282" width="13.7109375" style="5" customWidth="1"/>
    <col min="5283" max="5283" width="14.5703125" style="5" customWidth="1"/>
    <col min="5284" max="5284" width="14" style="5" customWidth="1"/>
    <col min="5285" max="5286" width="13.42578125" style="5" bestFit="1" customWidth="1"/>
    <col min="5287" max="5287" width="15.42578125" style="5" customWidth="1"/>
    <col min="5288" max="5288" width="13.42578125" style="5" bestFit="1" customWidth="1"/>
    <col min="5289" max="5289" width="14" style="5" customWidth="1"/>
    <col min="5290" max="5290" width="18.5703125" style="5" customWidth="1"/>
    <col min="5291" max="5291" width="8.140625" style="5" bestFit="1" customWidth="1"/>
    <col min="5292" max="5534" width="9.140625" style="5"/>
    <col min="5535" max="5535" width="7.85546875" style="5" customWidth="1"/>
    <col min="5536" max="5536" width="62.7109375" style="5" customWidth="1"/>
    <col min="5537" max="5537" width="14.42578125" style="5" customWidth="1"/>
    <col min="5538" max="5538" width="13.7109375" style="5" customWidth="1"/>
    <col min="5539" max="5539" width="14.5703125" style="5" customWidth="1"/>
    <col min="5540" max="5540" width="14" style="5" customWidth="1"/>
    <col min="5541" max="5542" width="13.42578125" style="5" bestFit="1" customWidth="1"/>
    <col min="5543" max="5543" width="15.42578125" style="5" customWidth="1"/>
    <col min="5544" max="5544" width="13.42578125" style="5" bestFit="1" customWidth="1"/>
    <col min="5545" max="5545" width="14" style="5" customWidth="1"/>
    <col min="5546" max="5546" width="18.5703125" style="5" customWidth="1"/>
    <col min="5547" max="5547" width="8.140625" style="5" bestFit="1" customWidth="1"/>
    <col min="5548" max="5790" width="9.140625" style="5"/>
    <col min="5791" max="5791" width="7.85546875" style="5" customWidth="1"/>
    <col min="5792" max="5792" width="62.7109375" style="5" customWidth="1"/>
    <col min="5793" max="5793" width="14.42578125" style="5" customWidth="1"/>
    <col min="5794" max="5794" width="13.7109375" style="5" customWidth="1"/>
    <col min="5795" max="5795" width="14.5703125" style="5" customWidth="1"/>
    <col min="5796" max="5796" width="14" style="5" customWidth="1"/>
    <col min="5797" max="5798" width="13.42578125" style="5" bestFit="1" customWidth="1"/>
    <col min="5799" max="5799" width="15.42578125" style="5" customWidth="1"/>
    <col min="5800" max="5800" width="13.42578125" style="5" bestFit="1" customWidth="1"/>
    <col min="5801" max="5801" width="14" style="5" customWidth="1"/>
    <col min="5802" max="5802" width="18.5703125" style="5" customWidth="1"/>
    <col min="5803" max="5803" width="8.140625" style="5" bestFit="1" customWidth="1"/>
    <col min="5804" max="6046" width="9.140625" style="5"/>
    <col min="6047" max="6047" width="7.85546875" style="5" customWidth="1"/>
    <col min="6048" max="6048" width="62.7109375" style="5" customWidth="1"/>
    <col min="6049" max="6049" width="14.42578125" style="5" customWidth="1"/>
    <col min="6050" max="6050" width="13.7109375" style="5" customWidth="1"/>
    <col min="6051" max="6051" width="14.5703125" style="5" customWidth="1"/>
    <col min="6052" max="6052" width="14" style="5" customWidth="1"/>
    <col min="6053" max="6054" width="13.42578125" style="5" bestFit="1" customWidth="1"/>
    <col min="6055" max="6055" width="15.42578125" style="5" customWidth="1"/>
    <col min="6056" max="6056" width="13.42578125" style="5" bestFit="1" customWidth="1"/>
    <col min="6057" max="6057" width="14" style="5" customWidth="1"/>
    <col min="6058" max="6058" width="18.5703125" style="5" customWidth="1"/>
    <col min="6059" max="6059" width="8.140625" style="5" bestFit="1" customWidth="1"/>
    <col min="6060" max="6302" width="9.140625" style="5"/>
    <col min="6303" max="6303" width="7.85546875" style="5" customWidth="1"/>
    <col min="6304" max="6304" width="62.7109375" style="5" customWidth="1"/>
    <col min="6305" max="6305" width="14.42578125" style="5" customWidth="1"/>
    <col min="6306" max="6306" width="13.7109375" style="5" customWidth="1"/>
    <col min="6307" max="6307" width="14.5703125" style="5" customWidth="1"/>
    <col min="6308" max="6308" width="14" style="5" customWidth="1"/>
    <col min="6309" max="6310" width="13.42578125" style="5" bestFit="1" customWidth="1"/>
    <col min="6311" max="6311" width="15.42578125" style="5" customWidth="1"/>
    <col min="6312" max="6312" width="13.42578125" style="5" bestFit="1" customWidth="1"/>
    <col min="6313" max="6313" width="14" style="5" customWidth="1"/>
    <col min="6314" max="6314" width="18.5703125" style="5" customWidth="1"/>
    <col min="6315" max="6315" width="8.140625" style="5" bestFit="1" customWidth="1"/>
    <col min="6316" max="6558" width="9.140625" style="5"/>
    <col min="6559" max="6559" width="7.85546875" style="5" customWidth="1"/>
    <col min="6560" max="6560" width="62.7109375" style="5" customWidth="1"/>
    <col min="6561" max="6561" width="14.42578125" style="5" customWidth="1"/>
    <col min="6562" max="6562" width="13.7109375" style="5" customWidth="1"/>
    <col min="6563" max="6563" width="14.5703125" style="5" customWidth="1"/>
    <col min="6564" max="6564" width="14" style="5" customWidth="1"/>
    <col min="6565" max="6566" width="13.42578125" style="5" bestFit="1" customWidth="1"/>
    <col min="6567" max="6567" width="15.42578125" style="5" customWidth="1"/>
    <col min="6568" max="6568" width="13.42578125" style="5" bestFit="1" customWidth="1"/>
    <col min="6569" max="6569" width="14" style="5" customWidth="1"/>
    <col min="6570" max="6570" width="18.5703125" style="5" customWidth="1"/>
    <col min="6571" max="6571" width="8.140625" style="5" bestFit="1" customWidth="1"/>
    <col min="6572" max="6814" width="9.140625" style="5"/>
    <col min="6815" max="6815" width="7.85546875" style="5" customWidth="1"/>
    <col min="6816" max="6816" width="62.7109375" style="5" customWidth="1"/>
    <col min="6817" max="6817" width="14.42578125" style="5" customWidth="1"/>
    <col min="6818" max="6818" width="13.7109375" style="5" customWidth="1"/>
    <col min="6819" max="6819" width="14.5703125" style="5" customWidth="1"/>
    <col min="6820" max="6820" width="14" style="5" customWidth="1"/>
    <col min="6821" max="6822" width="13.42578125" style="5" bestFit="1" customWidth="1"/>
    <col min="6823" max="6823" width="15.42578125" style="5" customWidth="1"/>
    <col min="6824" max="6824" width="13.42578125" style="5" bestFit="1" customWidth="1"/>
    <col min="6825" max="6825" width="14" style="5" customWidth="1"/>
    <col min="6826" max="6826" width="18.5703125" style="5" customWidth="1"/>
    <col min="6827" max="6827" width="8.140625" style="5" bestFit="1" customWidth="1"/>
    <col min="6828" max="7070" width="9.140625" style="5"/>
    <col min="7071" max="7071" width="7.85546875" style="5" customWidth="1"/>
    <col min="7072" max="7072" width="62.7109375" style="5" customWidth="1"/>
    <col min="7073" max="7073" width="14.42578125" style="5" customWidth="1"/>
    <col min="7074" max="7074" width="13.7109375" style="5" customWidth="1"/>
    <col min="7075" max="7075" width="14.5703125" style="5" customWidth="1"/>
    <col min="7076" max="7076" width="14" style="5" customWidth="1"/>
    <col min="7077" max="7078" width="13.42578125" style="5" bestFit="1" customWidth="1"/>
    <col min="7079" max="7079" width="15.42578125" style="5" customWidth="1"/>
    <col min="7080" max="7080" width="13.42578125" style="5" bestFit="1" customWidth="1"/>
    <col min="7081" max="7081" width="14" style="5" customWidth="1"/>
    <col min="7082" max="7082" width="18.5703125" style="5" customWidth="1"/>
    <col min="7083" max="7083" width="8.140625" style="5" bestFit="1" customWidth="1"/>
    <col min="7084" max="7326" width="9.140625" style="5"/>
    <col min="7327" max="7327" width="7.85546875" style="5" customWidth="1"/>
    <col min="7328" max="7328" width="62.7109375" style="5" customWidth="1"/>
    <col min="7329" max="7329" width="14.42578125" style="5" customWidth="1"/>
    <col min="7330" max="7330" width="13.7109375" style="5" customWidth="1"/>
    <col min="7331" max="7331" width="14.5703125" style="5" customWidth="1"/>
    <col min="7332" max="7332" width="14" style="5" customWidth="1"/>
    <col min="7333" max="7334" width="13.42578125" style="5" bestFit="1" customWidth="1"/>
    <col min="7335" max="7335" width="15.42578125" style="5" customWidth="1"/>
    <col min="7336" max="7336" width="13.42578125" style="5" bestFit="1" customWidth="1"/>
    <col min="7337" max="7337" width="14" style="5" customWidth="1"/>
    <col min="7338" max="7338" width="18.5703125" style="5" customWidth="1"/>
    <col min="7339" max="7339" width="8.140625" style="5" bestFit="1" customWidth="1"/>
    <col min="7340" max="7582" width="9.140625" style="5"/>
    <col min="7583" max="7583" width="7.85546875" style="5" customWidth="1"/>
    <col min="7584" max="7584" width="62.7109375" style="5" customWidth="1"/>
    <col min="7585" max="7585" width="14.42578125" style="5" customWidth="1"/>
    <col min="7586" max="7586" width="13.7109375" style="5" customWidth="1"/>
    <col min="7587" max="7587" width="14.5703125" style="5" customWidth="1"/>
    <col min="7588" max="7588" width="14" style="5" customWidth="1"/>
    <col min="7589" max="7590" width="13.42578125" style="5" bestFit="1" customWidth="1"/>
    <col min="7591" max="7591" width="15.42578125" style="5" customWidth="1"/>
    <col min="7592" max="7592" width="13.42578125" style="5" bestFit="1" customWidth="1"/>
    <col min="7593" max="7593" width="14" style="5" customWidth="1"/>
    <col min="7594" max="7594" width="18.5703125" style="5" customWidth="1"/>
    <col min="7595" max="7595" width="8.140625" style="5" bestFit="1" customWidth="1"/>
    <col min="7596" max="7838" width="9.140625" style="5"/>
    <col min="7839" max="7839" width="7.85546875" style="5" customWidth="1"/>
    <col min="7840" max="7840" width="62.7109375" style="5" customWidth="1"/>
    <col min="7841" max="7841" width="14.42578125" style="5" customWidth="1"/>
    <col min="7842" max="7842" width="13.7109375" style="5" customWidth="1"/>
    <col min="7843" max="7843" width="14.5703125" style="5" customWidth="1"/>
    <col min="7844" max="7844" width="14" style="5" customWidth="1"/>
    <col min="7845" max="7846" width="13.42578125" style="5" bestFit="1" customWidth="1"/>
    <col min="7847" max="7847" width="15.42578125" style="5" customWidth="1"/>
    <col min="7848" max="7848" width="13.42578125" style="5" bestFit="1" customWidth="1"/>
    <col min="7849" max="7849" width="14" style="5" customWidth="1"/>
    <col min="7850" max="7850" width="18.5703125" style="5" customWidth="1"/>
    <col min="7851" max="7851" width="8.140625" style="5" bestFit="1" customWidth="1"/>
    <col min="7852" max="8094" width="9.140625" style="5"/>
    <col min="8095" max="8095" width="7.85546875" style="5" customWidth="1"/>
    <col min="8096" max="8096" width="62.7109375" style="5" customWidth="1"/>
    <col min="8097" max="8097" width="14.42578125" style="5" customWidth="1"/>
    <col min="8098" max="8098" width="13.7109375" style="5" customWidth="1"/>
    <col min="8099" max="8099" width="14.5703125" style="5" customWidth="1"/>
    <col min="8100" max="8100" width="14" style="5" customWidth="1"/>
    <col min="8101" max="8102" width="13.42578125" style="5" bestFit="1" customWidth="1"/>
    <col min="8103" max="8103" width="15.42578125" style="5" customWidth="1"/>
    <col min="8104" max="8104" width="13.42578125" style="5" bestFit="1" customWidth="1"/>
    <col min="8105" max="8105" width="14" style="5" customWidth="1"/>
    <col min="8106" max="8106" width="18.5703125" style="5" customWidth="1"/>
    <col min="8107" max="8107" width="8.140625" style="5" bestFit="1" customWidth="1"/>
    <col min="8108" max="8350" width="9.140625" style="5"/>
    <col min="8351" max="8351" width="7.85546875" style="5" customWidth="1"/>
    <col min="8352" max="8352" width="62.7109375" style="5" customWidth="1"/>
    <col min="8353" max="8353" width="14.42578125" style="5" customWidth="1"/>
    <col min="8354" max="8354" width="13.7109375" style="5" customWidth="1"/>
    <col min="8355" max="8355" width="14.5703125" style="5" customWidth="1"/>
    <col min="8356" max="8356" width="14" style="5" customWidth="1"/>
    <col min="8357" max="8358" width="13.42578125" style="5" bestFit="1" customWidth="1"/>
    <col min="8359" max="8359" width="15.42578125" style="5" customWidth="1"/>
    <col min="8360" max="8360" width="13.42578125" style="5" bestFit="1" customWidth="1"/>
    <col min="8361" max="8361" width="14" style="5" customWidth="1"/>
    <col min="8362" max="8362" width="18.5703125" style="5" customWidth="1"/>
    <col min="8363" max="8363" width="8.140625" style="5" bestFit="1" customWidth="1"/>
    <col min="8364" max="8606" width="9.140625" style="5"/>
    <col min="8607" max="8607" width="7.85546875" style="5" customWidth="1"/>
    <col min="8608" max="8608" width="62.7109375" style="5" customWidth="1"/>
    <col min="8609" max="8609" width="14.42578125" style="5" customWidth="1"/>
    <col min="8610" max="8610" width="13.7109375" style="5" customWidth="1"/>
    <col min="8611" max="8611" width="14.5703125" style="5" customWidth="1"/>
    <col min="8612" max="8612" width="14" style="5" customWidth="1"/>
    <col min="8613" max="8614" width="13.42578125" style="5" bestFit="1" customWidth="1"/>
    <col min="8615" max="8615" width="15.42578125" style="5" customWidth="1"/>
    <col min="8616" max="8616" width="13.42578125" style="5" bestFit="1" customWidth="1"/>
    <col min="8617" max="8617" width="14" style="5" customWidth="1"/>
    <col min="8618" max="8618" width="18.5703125" style="5" customWidth="1"/>
    <col min="8619" max="8619" width="8.140625" style="5" bestFit="1" customWidth="1"/>
    <col min="8620" max="8862" width="9.140625" style="5"/>
    <col min="8863" max="8863" width="7.85546875" style="5" customWidth="1"/>
    <col min="8864" max="8864" width="62.7109375" style="5" customWidth="1"/>
    <col min="8865" max="8865" width="14.42578125" style="5" customWidth="1"/>
    <col min="8866" max="8866" width="13.7109375" style="5" customWidth="1"/>
    <col min="8867" max="8867" width="14.5703125" style="5" customWidth="1"/>
    <col min="8868" max="8868" width="14" style="5" customWidth="1"/>
    <col min="8869" max="8870" width="13.42578125" style="5" bestFit="1" customWidth="1"/>
    <col min="8871" max="8871" width="15.42578125" style="5" customWidth="1"/>
    <col min="8872" max="8872" width="13.42578125" style="5" bestFit="1" customWidth="1"/>
    <col min="8873" max="8873" width="14" style="5" customWidth="1"/>
    <col min="8874" max="8874" width="18.5703125" style="5" customWidth="1"/>
    <col min="8875" max="8875" width="8.140625" style="5" bestFit="1" customWidth="1"/>
    <col min="8876" max="9118" width="9.140625" style="5"/>
    <col min="9119" max="9119" width="7.85546875" style="5" customWidth="1"/>
    <col min="9120" max="9120" width="62.7109375" style="5" customWidth="1"/>
    <col min="9121" max="9121" width="14.42578125" style="5" customWidth="1"/>
    <col min="9122" max="9122" width="13.7109375" style="5" customWidth="1"/>
    <col min="9123" max="9123" width="14.5703125" style="5" customWidth="1"/>
    <col min="9124" max="9124" width="14" style="5" customWidth="1"/>
    <col min="9125" max="9126" width="13.42578125" style="5" bestFit="1" customWidth="1"/>
    <col min="9127" max="9127" width="15.42578125" style="5" customWidth="1"/>
    <col min="9128" max="9128" width="13.42578125" style="5" bestFit="1" customWidth="1"/>
    <col min="9129" max="9129" width="14" style="5" customWidth="1"/>
    <col min="9130" max="9130" width="18.5703125" style="5" customWidth="1"/>
    <col min="9131" max="9131" width="8.140625" style="5" bestFit="1" customWidth="1"/>
    <col min="9132" max="9374" width="9.140625" style="5"/>
    <col min="9375" max="9375" width="7.85546875" style="5" customWidth="1"/>
    <col min="9376" max="9376" width="62.7109375" style="5" customWidth="1"/>
    <col min="9377" max="9377" width="14.42578125" style="5" customWidth="1"/>
    <col min="9378" max="9378" width="13.7109375" style="5" customWidth="1"/>
    <col min="9379" max="9379" width="14.5703125" style="5" customWidth="1"/>
    <col min="9380" max="9380" width="14" style="5" customWidth="1"/>
    <col min="9381" max="9382" width="13.42578125" style="5" bestFit="1" customWidth="1"/>
    <col min="9383" max="9383" width="15.42578125" style="5" customWidth="1"/>
    <col min="9384" max="9384" width="13.42578125" style="5" bestFit="1" customWidth="1"/>
    <col min="9385" max="9385" width="14" style="5" customWidth="1"/>
    <col min="9386" max="9386" width="18.5703125" style="5" customWidth="1"/>
    <col min="9387" max="9387" width="8.140625" style="5" bestFit="1" customWidth="1"/>
    <col min="9388" max="9630" width="9.140625" style="5"/>
    <col min="9631" max="9631" width="7.85546875" style="5" customWidth="1"/>
    <col min="9632" max="9632" width="62.7109375" style="5" customWidth="1"/>
    <col min="9633" max="9633" width="14.42578125" style="5" customWidth="1"/>
    <col min="9634" max="9634" width="13.7109375" style="5" customWidth="1"/>
    <col min="9635" max="9635" width="14.5703125" style="5" customWidth="1"/>
    <col min="9636" max="9636" width="14" style="5" customWidth="1"/>
    <col min="9637" max="9638" width="13.42578125" style="5" bestFit="1" customWidth="1"/>
    <col min="9639" max="9639" width="15.42578125" style="5" customWidth="1"/>
    <col min="9640" max="9640" width="13.42578125" style="5" bestFit="1" customWidth="1"/>
    <col min="9641" max="9641" width="14" style="5" customWidth="1"/>
    <col min="9642" max="9642" width="18.5703125" style="5" customWidth="1"/>
    <col min="9643" max="9643" width="8.140625" style="5" bestFit="1" customWidth="1"/>
    <col min="9644" max="9886" width="9.140625" style="5"/>
    <col min="9887" max="9887" width="7.85546875" style="5" customWidth="1"/>
    <col min="9888" max="9888" width="62.7109375" style="5" customWidth="1"/>
    <col min="9889" max="9889" width="14.42578125" style="5" customWidth="1"/>
    <col min="9890" max="9890" width="13.7109375" style="5" customWidth="1"/>
    <col min="9891" max="9891" width="14.5703125" style="5" customWidth="1"/>
    <col min="9892" max="9892" width="14" style="5" customWidth="1"/>
    <col min="9893" max="9894" width="13.42578125" style="5" bestFit="1" customWidth="1"/>
    <col min="9895" max="9895" width="15.42578125" style="5" customWidth="1"/>
    <col min="9896" max="9896" width="13.42578125" style="5" bestFit="1" customWidth="1"/>
    <col min="9897" max="9897" width="14" style="5" customWidth="1"/>
    <col min="9898" max="9898" width="18.5703125" style="5" customWidth="1"/>
    <col min="9899" max="9899" width="8.140625" style="5" bestFit="1" customWidth="1"/>
    <col min="9900" max="10142" width="9.140625" style="5"/>
    <col min="10143" max="10143" width="7.85546875" style="5" customWidth="1"/>
    <col min="10144" max="10144" width="62.7109375" style="5" customWidth="1"/>
    <col min="10145" max="10145" width="14.42578125" style="5" customWidth="1"/>
    <col min="10146" max="10146" width="13.7109375" style="5" customWidth="1"/>
    <col min="10147" max="10147" width="14.5703125" style="5" customWidth="1"/>
    <col min="10148" max="10148" width="14" style="5" customWidth="1"/>
    <col min="10149" max="10150" width="13.42578125" style="5" bestFit="1" customWidth="1"/>
    <col min="10151" max="10151" width="15.42578125" style="5" customWidth="1"/>
    <col min="10152" max="10152" width="13.42578125" style="5" bestFit="1" customWidth="1"/>
    <col min="10153" max="10153" width="14" style="5" customWidth="1"/>
    <col min="10154" max="10154" width="18.5703125" style="5" customWidth="1"/>
    <col min="10155" max="10155" width="8.140625" style="5" bestFit="1" customWidth="1"/>
    <col min="10156" max="10398" width="9.140625" style="5"/>
    <col min="10399" max="10399" width="7.85546875" style="5" customWidth="1"/>
    <col min="10400" max="10400" width="62.7109375" style="5" customWidth="1"/>
    <col min="10401" max="10401" width="14.42578125" style="5" customWidth="1"/>
    <col min="10402" max="10402" width="13.7109375" style="5" customWidth="1"/>
    <col min="10403" max="10403" width="14.5703125" style="5" customWidth="1"/>
    <col min="10404" max="10404" width="14" style="5" customWidth="1"/>
    <col min="10405" max="10406" width="13.42578125" style="5" bestFit="1" customWidth="1"/>
    <col min="10407" max="10407" width="15.42578125" style="5" customWidth="1"/>
    <col min="10408" max="10408" width="13.42578125" style="5" bestFit="1" customWidth="1"/>
    <col min="10409" max="10409" width="14" style="5" customWidth="1"/>
    <col min="10410" max="10410" width="18.5703125" style="5" customWidth="1"/>
    <col min="10411" max="10411" width="8.140625" style="5" bestFit="1" customWidth="1"/>
    <col min="10412" max="10654" width="9.140625" style="5"/>
    <col min="10655" max="10655" width="7.85546875" style="5" customWidth="1"/>
    <col min="10656" max="10656" width="62.7109375" style="5" customWidth="1"/>
    <col min="10657" max="10657" width="14.42578125" style="5" customWidth="1"/>
    <col min="10658" max="10658" width="13.7109375" style="5" customWidth="1"/>
    <col min="10659" max="10659" width="14.5703125" style="5" customWidth="1"/>
    <col min="10660" max="10660" width="14" style="5" customWidth="1"/>
    <col min="10661" max="10662" width="13.42578125" style="5" bestFit="1" customWidth="1"/>
    <col min="10663" max="10663" width="15.42578125" style="5" customWidth="1"/>
    <col min="10664" max="10664" width="13.42578125" style="5" bestFit="1" customWidth="1"/>
    <col min="10665" max="10665" width="14" style="5" customWidth="1"/>
    <col min="10666" max="10666" width="18.5703125" style="5" customWidth="1"/>
    <col min="10667" max="10667" width="8.140625" style="5" bestFit="1" customWidth="1"/>
    <col min="10668" max="10910" width="9.140625" style="5"/>
    <col min="10911" max="10911" width="7.85546875" style="5" customWidth="1"/>
    <col min="10912" max="10912" width="62.7109375" style="5" customWidth="1"/>
    <col min="10913" max="10913" width="14.42578125" style="5" customWidth="1"/>
    <col min="10914" max="10914" width="13.7109375" style="5" customWidth="1"/>
    <col min="10915" max="10915" width="14.5703125" style="5" customWidth="1"/>
    <col min="10916" max="10916" width="14" style="5" customWidth="1"/>
    <col min="10917" max="10918" width="13.42578125" style="5" bestFit="1" customWidth="1"/>
    <col min="10919" max="10919" width="15.42578125" style="5" customWidth="1"/>
    <col min="10920" max="10920" width="13.42578125" style="5" bestFit="1" customWidth="1"/>
    <col min="10921" max="10921" width="14" style="5" customWidth="1"/>
    <col min="10922" max="10922" width="18.5703125" style="5" customWidth="1"/>
    <col min="10923" max="10923" width="8.140625" style="5" bestFit="1" customWidth="1"/>
    <col min="10924" max="11166" width="9.140625" style="5"/>
    <col min="11167" max="11167" width="7.85546875" style="5" customWidth="1"/>
    <col min="11168" max="11168" width="62.7109375" style="5" customWidth="1"/>
    <col min="11169" max="11169" width="14.42578125" style="5" customWidth="1"/>
    <col min="11170" max="11170" width="13.7109375" style="5" customWidth="1"/>
    <col min="11171" max="11171" width="14.5703125" style="5" customWidth="1"/>
    <col min="11172" max="11172" width="14" style="5" customWidth="1"/>
    <col min="11173" max="11174" width="13.42578125" style="5" bestFit="1" customWidth="1"/>
    <col min="11175" max="11175" width="15.42578125" style="5" customWidth="1"/>
    <col min="11176" max="11176" width="13.42578125" style="5" bestFit="1" customWidth="1"/>
    <col min="11177" max="11177" width="14" style="5" customWidth="1"/>
    <col min="11178" max="11178" width="18.5703125" style="5" customWidth="1"/>
    <col min="11179" max="11179" width="8.140625" style="5" bestFit="1" customWidth="1"/>
    <col min="11180" max="11422" width="9.140625" style="5"/>
    <col min="11423" max="11423" width="7.85546875" style="5" customWidth="1"/>
    <col min="11424" max="11424" width="62.7109375" style="5" customWidth="1"/>
    <col min="11425" max="11425" width="14.42578125" style="5" customWidth="1"/>
    <col min="11426" max="11426" width="13.7109375" style="5" customWidth="1"/>
    <col min="11427" max="11427" width="14.5703125" style="5" customWidth="1"/>
    <col min="11428" max="11428" width="14" style="5" customWidth="1"/>
    <col min="11429" max="11430" width="13.42578125" style="5" bestFit="1" customWidth="1"/>
    <col min="11431" max="11431" width="15.42578125" style="5" customWidth="1"/>
    <col min="11432" max="11432" width="13.42578125" style="5" bestFit="1" customWidth="1"/>
    <col min="11433" max="11433" width="14" style="5" customWidth="1"/>
    <col min="11434" max="11434" width="18.5703125" style="5" customWidth="1"/>
    <col min="11435" max="11435" width="8.140625" style="5" bestFit="1" customWidth="1"/>
    <col min="11436" max="11678" width="9.140625" style="5"/>
    <col min="11679" max="11679" width="7.85546875" style="5" customWidth="1"/>
    <col min="11680" max="11680" width="62.7109375" style="5" customWidth="1"/>
    <col min="11681" max="11681" width="14.42578125" style="5" customWidth="1"/>
    <col min="11682" max="11682" width="13.7109375" style="5" customWidth="1"/>
    <col min="11683" max="11683" width="14.5703125" style="5" customWidth="1"/>
    <col min="11684" max="11684" width="14" style="5" customWidth="1"/>
    <col min="11685" max="11686" width="13.42578125" style="5" bestFit="1" customWidth="1"/>
    <col min="11687" max="11687" width="15.42578125" style="5" customWidth="1"/>
    <col min="11688" max="11688" width="13.42578125" style="5" bestFit="1" customWidth="1"/>
    <col min="11689" max="11689" width="14" style="5" customWidth="1"/>
    <col min="11690" max="11690" width="18.5703125" style="5" customWidth="1"/>
    <col min="11691" max="11691" width="8.140625" style="5" bestFit="1" customWidth="1"/>
    <col min="11692" max="11934" width="9.140625" style="5"/>
    <col min="11935" max="11935" width="7.85546875" style="5" customWidth="1"/>
    <col min="11936" max="11936" width="62.7109375" style="5" customWidth="1"/>
    <col min="11937" max="11937" width="14.42578125" style="5" customWidth="1"/>
    <col min="11938" max="11938" width="13.7109375" style="5" customWidth="1"/>
    <col min="11939" max="11939" width="14.5703125" style="5" customWidth="1"/>
    <col min="11940" max="11940" width="14" style="5" customWidth="1"/>
    <col min="11941" max="11942" width="13.42578125" style="5" bestFit="1" customWidth="1"/>
    <col min="11943" max="11943" width="15.42578125" style="5" customWidth="1"/>
    <col min="11944" max="11944" width="13.42578125" style="5" bestFit="1" customWidth="1"/>
    <col min="11945" max="11945" width="14" style="5" customWidth="1"/>
    <col min="11946" max="11946" width="18.5703125" style="5" customWidth="1"/>
    <col min="11947" max="11947" width="8.140625" style="5" bestFit="1" customWidth="1"/>
    <col min="11948" max="12190" width="9.140625" style="5"/>
    <col min="12191" max="12191" width="7.85546875" style="5" customWidth="1"/>
    <col min="12192" max="12192" width="62.7109375" style="5" customWidth="1"/>
    <col min="12193" max="12193" width="14.42578125" style="5" customWidth="1"/>
    <col min="12194" max="12194" width="13.7109375" style="5" customWidth="1"/>
    <col min="12195" max="12195" width="14.5703125" style="5" customWidth="1"/>
    <col min="12196" max="12196" width="14" style="5" customWidth="1"/>
    <col min="12197" max="12198" width="13.42578125" style="5" bestFit="1" customWidth="1"/>
    <col min="12199" max="12199" width="15.42578125" style="5" customWidth="1"/>
    <col min="12200" max="12200" width="13.42578125" style="5" bestFit="1" customWidth="1"/>
    <col min="12201" max="12201" width="14" style="5" customWidth="1"/>
    <col min="12202" max="12202" width="18.5703125" style="5" customWidth="1"/>
    <col min="12203" max="12203" width="8.140625" style="5" bestFit="1" customWidth="1"/>
    <col min="12204" max="12446" width="9.140625" style="5"/>
    <col min="12447" max="12447" width="7.85546875" style="5" customWidth="1"/>
    <col min="12448" max="12448" width="62.7109375" style="5" customWidth="1"/>
    <col min="12449" max="12449" width="14.42578125" style="5" customWidth="1"/>
    <col min="12450" max="12450" width="13.7109375" style="5" customWidth="1"/>
    <col min="12451" max="12451" width="14.5703125" style="5" customWidth="1"/>
    <col min="12452" max="12452" width="14" style="5" customWidth="1"/>
    <col min="12453" max="12454" width="13.42578125" style="5" bestFit="1" customWidth="1"/>
    <col min="12455" max="12455" width="15.42578125" style="5" customWidth="1"/>
    <col min="12456" max="12456" width="13.42578125" style="5" bestFit="1" customWidth="1"/>
    <col min="12457" max="12457" width="14" style="5" customWidth="1"/>
    <col min="12458" max="12458" width="18.5703125" style="5" customWidth="1"/>
    <col min="12459" max="12459" width="8.140625" style="5" bestFit="1" customWidth="1"/>
    <col min="12460" max="12702" width="9.140625" style="5"/>
    <col min="12703" max="12703" width="7.85546875" style="5" customWidth="1"/>
    <col min="12704" max="12704" width="62.7109375" style="5" customWidth="1"/>
    <col min="12705" max="12705" width="14.42578125" style="5" customWidth="1"/>
    <col min="12706" max="12706" width="13.7109375" style="5" customWidth="1"/>
    <col min="12707" max="12707" width="14.5703125" style="5" customWidth="1"/>
    <col min="12708" max="12708" width="14" style="5" customWidth="1"/>
    <col min="12709" max="12710" width="13.42578125" style="5" bestFit="1" customWidth="1"/>
    <col min="12711" max="12711" width="15.42578125" style="5" customWidth="1"/>
    <col min="12712" max="12712" width="13.42578125" style="5" bestFit="1" customWidth="1"/>
    <col min="12713" max="12713" width="14" style="5" customWidth="1"/>
    <col min="12714" max="12714" width="18.5703125" style="5" customWidth="1"/>
    <col min="12715" max="12715" width="8.140625" style="5" bestFit="1" customWidth="1"/>
    <col min="12716" max="12958" width="9.140625" style="5"/>
    <col min="12959" max="12959" width="7.85546875" style="5" customWidth="1"/>
    <col min="12960" max="12960" width="62.7109375" style="5" customWidth="1"/>
    <col min="12961" max="12961" width="14.42578125" style="5" customWidth="1"/>
    <col min="12962" max="12962" width="13.7109375" style="5" customWidth="1"/>
    <col min="12963" max="12963" width="14.5703125" style="5" customWidth="1"/>
    <col min="12964" max="12964" width="14" style="5" customWidth="1"/>
    <col min="12965" max="12966" width="13.42578125" style="5" bestFit="1" customWidth="1"/>
    <col min="12967" max="12967" width="15.42578125" style="5" customWidth="1"/>
    <col min="12968" max="12968" width="13.42578125" style="5" bestFit="1" customWidth="1"/>
    <col min="12969" max="12969" width="14" style="5" customWidth="1"/>
    <col min="12970" max="12970" width="18.5703125" style="5" customWidth="1"/>
    <col min="12971" max="12971" width="8.140625" style="5" bestFit="1" customWidth="1"/>
    <col min="12972" max="13214" width="9.140625" style="5"/>
    <col min="13215" max="13215" width="7.85546875" style="5" customWidth="1"/>
    <col min="13216" max="13216" width="62.7109375" style="5" customWidth="1"/>
    <col min="13217" max="13217" width="14.42578125" style="5" customWidth="1"/>
    <col min="13218" max="13218" width="13.7109375" style="5" customWidth="1"/>
    <col min="13219" max="13219" width="14.5703125" style="5" customWidth="1"/>
    <col min="13220" max="13220" width="14" style="5" customWidth="1"/>
    <col min="13221" max="13222" width="13.42578125" style="5" bestFit="1" customWidth="1"/>
    <col min="13223" max="13223" width="15.42578125" style="5" customWidth="1"/>
    <col min="13224" max="13224" width="13.42578125" style="5" bestFit="1" customWidth="1"/>
    <col min="13225" max="13225" width="14" style="5" customWidth="1"/>
    <col min="13226" max="13226" width="18.5703125" style="5" customWidth="1"/>
    <col min="13227" max="13227" width="8.140625" style="5" bestFit="1" customWidth="1"/>
    <col min="13228" max="13470" width="9.140625" style="5"/>
    <col min="13471" max="13471" width="7.85546875" style="5" customWidth="1"/>
    <col min="13472" max="13472" width="62.7109375" style="5" customWidth="1"/>
    <col min="13473" max="13473" width="14.42578125" style="5" customWidth="1"/>
    <col min="13474" max="13474" width="13.7109375" style="5" customWidth="1"/>
    <col min="13475" max="13475" width="14.5703125" style="5" customWidth="1"/>
    <col min="13476" max="13476" width="14" style="5" customWidth="1"/>
    <col min="13477" max="13478" width="13.42578125" style="5" bestFit="1" customWidth="1"/>
    <col min="13479" max="13479" width="15.42578125" style="5" customWidth="1"/>
    <col min="13480" max="13480" width="13.42578125" style="5" bestFit="1" customWidth="1"/>
    <col min="13481" max="13481" width="14" style="5" customWidth="1"/>
    <col min="13482" max="13482" width="18.5703125" style="5" customWidth="1"/>
    <col min="13483" max="13483" width="8.140625" style="5" bestFit="1" customWidth="1"/>
    <col min="13484" max="13726" width="9.140625" style="5"/>
    <col min="13727" max="13727" width="7.85546875" style="5" customWidth="1"/>
    <col min="13728" max="13728" width="62.7109375" style="5" customWidth="1"/>
    <col min="13729" max="13729" width="14.42578125" style="5" customWidth="1"/>
    <col min="13730" max="13730" width="13.7109375" style="5" customWidth="1"/>
    <col min="13731" max="13731" width="14.5703125" style="5" customWidth="1"/>
    <col min="13732" max="13732" width="14" style="5" customWidth="1"/>
    <col min="13733" max="13734" width="13.42578125" style="5" bestFit="1" customWidth="1"/>
    <col min="13735" max="13735" width="15.42578125" style="5" customWidth="1"/>
    <col min="13736" max="13736" width="13.42578125" style="5" bestFit="1" customWidth="1"/>
    <col min="13737" max="13737" width="14" style="5" customWidth="1"/>
    <col min="13738" max="13738" width="18.5703125" style="5" customWidth="1"/>
    <col min="13739" max="13739" width="8.140625" style="5" bestFit="1" customWidth="1"/>
    <col min="13740" max="13982" width="9.140625" style="5"/>
    <col min="13983" max="13983" width="7.85546875" style="5" customWidth="1"/>
    <col min="13984" max="13984" width="62.7109375" style="5" customWidth="1"/>
    <col min="13985" max="13985" width="14.42578125" style="5" customWidth="1"/>
    <col min="13986" max="13986" width="13.7109375" style="5" customWidth="1"/>
    <col min="13987" max="13987" width="14.5703125" style="5" customWidth="1"/>
    <col min="13988" max="13988" width="14" style="5" customWidth="1"/>
    <col min="13989" max="13990" width="13.42578125" style="5" bestFit="1" customWidth="1"/>
    <col min="13991" max="13991" width="15.42578125" style="5" customWidth="1"/>
    <col min="13992" max="13992" width="13.42578125" style="5" bestFit="1" customWidth="1"/>
    <col min="13993" max="13993" width="14" style="5" customWidth="1"/>
    <col min="13994" max="13994" width="18.5703125" style="5" customWidth="1"/>
    <col min="13995" max="13995" width="8.140625" style="5" bestFit="1" customWidth="1"/>
    <col min="13996" max="14238" width="9.140625" style="5"/>
    <col min="14239" max="14239" width="7.85546875" style="5" customWidth="1"/>
    <col min="14240" max="14240" width="62.7109375" style="5" customWidth="1"/>
    <col min="14241" max="14241" width="14.42578125" style="5" customWidth="1"/>
    <col min="14242" max="14242" width="13.7109375" style="5" customWidth="1"/>
    <col min="14243" max="14243" width="14.5703125" style="5" customWidth="1"/>
    <col min="14244" max="14244" width="14" style="5" customWidth="1"/>
    <col min="14245" max="14246" width="13.42578125" style="5" bestFit="1" customWidth="1"/>
    <col min="14247" max="14247" width="15.42578125" style="5" customWidth="1"/>
    <col min="14248" max="14248" width="13.42578125" style="5" bestFit="1" customWidth="1"/>
    <col min="14249" max="14249" width="14" style="5" customWidth="1"/>
    <col min="14250" max="14250" width="18.5703125" style="5" customWidth="1"/>
    <col min="14251" max="14251" width="8.140625" style="5" bestFit="1" customWidth="1"/>
    <col min="14252" max="14494" width="9.140625" style="5"/>
    <col min="14495" max="14495" width="7.85546875" style="5" customWidth="1"/>
    <col min="14496" max="14496" width="62.7109375" style="5" customWidth="1"/>
    <col min="14497" max="14497" width="14.42578125" style="5" customWidth="1"/>
    <col min="14498" max="14498" width="13.7109375" style="5" customWidth="1"/>
    <col min="14499" max="14499" width="14.5703125" style="5" customWidth="1"/>
    <col min="14500" max="14500" width="14" style="5" customWidth="1"/>
    <col min="14501" max="14502" width="13.42578125" style="5" bestFit="1" customWidth="1"/>
    <col min="14503" max="14503" width="15.42578125" style="5" customWidth="1"/>
    <col min="14504" max="14504" width="13.42578125" style="5" bestFit="1" customWidth="1"/>
    <col min="14505" max="14505" width="14" style="5" customWidth="1"/>
    <col min="14506" max="14506" width="18.5703125" style="5" customWidth="1"/>
    <col min="14507" max="14507" width="8.140625" style="5" bestFit="1" customWidth="1"/>
    <col min="14508" max="14750" width="9.140625" style="5"/>
    <col min="14751" max="14751" width="7.85546875" style="5" customWidth="1"/>
    <col min="14752" max="14752" width="62.7109375" style="5" customWidth="1"/>
    <col min="14753" max="14753" width="14.42578125" style="5" customWidth="1"/>
    <col min="14754" max="14754" width="13.7109375" style="5" customWidth="1"/>
    <col min="14755" max="14755" width="14.5703125" style="5" customWidth="1"/>
    <col min="14756" max="14756" width="14" style="5" customWidth="1"/>
    <col min="14757" max="14758" width="13.42578125" style="5" bestFit="1" customWidth="1"/>
    <col min="14759" max="14759" width="15.42578125" style="5" customWidth="1"/>
    <col min="14760" max="14760" width="13.42578125" style="5" bestFit="1" customWidth="1"/>
    <col min="14761" max="14761" width="14" style="5" customWidth="1"/>
    <col min="14762" max="14762" width="18.5703125" style="5" customWidth="1"/>
    <col min="14763" max="14763" width="8.140625" style="5" bestFit="1" customWidth="1"/>
    <col min="14764" max="15006" width="9.140625" style="5"/>
    <col min="15007" max="15007" width="7.85546875" style="5" customWidth="1"/>
    <col min="15008" max="15008" width="62.7109375" style="5" customWidth="1"/>
    <col min="15009" max="15009" width="14.42578125" style="5" customWidth="1"/>
    <col min="15010" max="15010" width="13.7109375" style="5" customWidth="1"/>
    <col min="15011" max="15011" width="14.5703125" style="5" customWidth="1"/>
    <col min="15012" max="15012" width="14" style="5" customWidth="1"/>
    <col min="15013" max="15014" width="13.42578125" style="5" bestFit="1" customWidth="1"/>
    <col min="15015" max="15015" width="15.42578125" style="5" customWidth="1"/>
    <col min="15016" max="15016" width="13.42578125" style="5" bestFit="1" customWidth="1"/>
    <col min="15017" max="15017" width="14" style="5" customWidth="1"/>
    <col min="15018" max="15018" width="18.5703125" style="5" customWidth="1"/>
    <col min="15019" max="15019" width="8.140625" style="5" bestFit="1" customWidth="1"/>
    <col min="15020" max="15262" width="9.140625" style="5"/>
    <col min="15263" max="15263" width="7.85546875" style="5" customWidth="1"/>
    <col min="15264" max="15264" width="62.7109375" style="5" customWidth="1"/>
    <col min="15265" max="15265" width="14.42578125" style="5" customWidth="1"/>
    <col min="15266" max="15266" width="13.7109375" style="5" customWidth="1"/>
    <col min="15267" max="15267" width="14.5703125" style="5" customWidth="1"/>
    <col min="15268" max="15268" width="14" style="5" customWidth="1"/>
    <col min="15269" max="15270" width="13.42578125" style="5" bestFit="1" customWidth="1"/>
    <col min="15271" max="15271" width="15.42578125" style="5" customWidth="1"/>
    <col min="15272" max="15272" width="13.42578125" style="5" bestFit="1" customWidth="1"/>
    <col min="15273" max="15273" width="14" style="5" customWidth="1"/>
    <col min="15274" max="15274" width="18.5703125" style="5" customWidth="1"/>
    <col min="15275" max="15275" width="8.140625" style="5" bestFit="1" customWidth="1"/>
    <col min="15276" max="15518" width="9.140625" style="5"/>
    <col min="15519" max="15519" width="7.85546875" style="5" customWidth="1"/>
    <col min="15520" max="15520" width="62.7109375" style="5" customWidth="1"/>
    <col min="15521" max="15521" width="14.42578125" style="5" customWidth="1"/>
    <col min="15522" max="15522" width="13.7109375" style="5" customWidth="1"/>
    <col min="15523" max="15523" width="14.5703125" style="5" customWidth="1"/>
    <col min="15524" max="15524" width="14" style="5" customWidth="1"/>
    <col min="15525" max="15526" width="13.42578125" style="5" bestFit="1" customWidth="1"/>
    <col min="15527" max="15527" width="15.42578125" style="5" customWidth="1"/>
    <col min="15528" max="15528" width="13.42578125" style="5" bestFit="1" customWidth="1"/>
    <col min="15529" max="15529" width="14" style="5" customWidth="1"/>
    <col min="15530" max="15530" width="18.5703125" style="5" customWidth="1"/>
    <col min="15531" max="15531" width="8.140625" style="5" bestFit="1" customWidth="1"/>
    <col min="15532" max="15774" width="9.140625" style="5"/>
    <col min="15775" max="15775" width="7.85546875" style="5" customWidth="1"/>
    <col min="15776" max="15776" width="62.7109375" style="5" customWidth="1"/>
    <col min="15777" max="15777" width="14.42578125" style="5" customWidth="1"/>
    <col min="15778" max="15778" width="13.7109375" style="5" customWidth="1"/>
    <col min="15779" max="15779" width="14.5703125" style="5" customWidth="1"/>
    <col min="15780" max="15780" width="14" style="5" customWidth="1"/>
    <col min="15781" max="15782" width="13.42578125" style="5" bestFit="1" customWidth="1"/>
    <col min="15783" max="15783" width="15.42578125" style="5" customWidth="1"/>
    <col min="15784" max="15784" width="13.42578125" style="5" bestFit="1" customWidth="1"/>
    <col min="15785" max="15785" width="14" style="5" customWidth="1"/>
    <col min="15786" max="15786" width="18.5703125" style="5" customWidth="1"/>
    <col min="15787" max="15787" width="8.140625" style="5" bestFit="1" customWidth="1"/>
    <col min="15788" max="16030" width="9.140625" style="5"/>
    <col min="16031" max="16031" width="7.85546875" style="5" customWidth="1"/>
    <col min="16032" max="16032" width="62.7109375" style="5" customWidth="1"/>
    <col min="16033" max="16033" width="14.42578125" style="5" customWidth="1"/>
    <col min="16034" max="16034" width="13.7109375" style="5" customWidth="1"/>
    <col min="16035" max="16035" width="14.5703125" style="5" customWidth="1"/>
    <col min="16036" max="16036" width="14" style="5" customWidth="1"/>
    <col min="16037" max="16038" width="13.42578125" style="5" bestFit="1" customWidth="1"/>
    <col min="16039" max="16039" width="15.42578125" style="5" customWidth="1"/>
    <col min="16040" max="16040" width="13.42578125" style="5" bestFit="1" customWidth="1"/>
    <col min="16041" max="16041" width="14" style="5" customWidth="1"/>
    <col min="16042" max="16042" width="18.5703125" style="5" customWidth="1"/>
    <col min="16043" max="16043" width="8.140625" style="5" bestFit="1" customWidth="1"/>
    <col min="16044" max="16384" width="9.140625" style="5"/>
  </cols>
  <sheetData>
    <row r="1" spans="1:11" ht="18.75" x14ac:dyDescent="0.3">
      <c r="H1" s="47"/>
      <c r="I1" s="47"/>
      <c r="J1" s="47"/>
      <c r="K1" s="48" t="s">
        <v>56</v>
      </c>
    </row>
    <row r="2" spans="1:11" ht="18.75" x14ac:dyDescent="0.3">
      <c r="H2" s="47"/>
      <c r="I2" s="47"/>
      <c r="J2" s="47"/>
      <c r="K2" s="49" t="s">
        <v>53</v>
      </c>
    </row>
    <row r="3" spans="1:11" ht="18.75" x14ac:dyDescent="0.3">
      <c r="H3" s="47"/>
      <c r="I3" s="47"/>
      <c r="J3" s="47"/>
      <c r="K3" s="50" t="s">
        <v>54</v>
      </c>
    </row>
    <row r="4" spans="1:11" ht="18.75" x14ac:dyDescent="0.3">
      <c r="H4" s="47"/>
      <c r="I4" s="47"/>
      <c r="J4" s="47"/>
      <c r="K4" s="50" t="s">
        <v>55</v>
      </c>
    </row>
    <row r="5" spans="1:11" ht="18.75" x14ac:dyDescent="0.3">
      <c r="H5" s="47"/>
      <c r="I5" s="47"/>
      <c r="J5" s="47"/>
      <c r="K5" s="49" t="s">
        <v>49</v>
      </c>
    </row>
    <row r="6" spans="1:11" ht="13.5" customHeight="1" x14ac:dyDescent="0.3">
      <c r="H6" s="47"/>
      <c r="I6" s="47"/>
      <c r="J6" s="47"/>
      <c r="K6" s="47"/>
    </row>
    <row r="7" spans="1:11" ht="18.75" x14ac:dyDescent="0.3">
      <c r="H7" s="51"/>
      <c r="I7" s="52" t="s">
        <v>50</v>
      </c>
      <c r="J7" s="52"/>
      <c r="K7" s="52"/>
    </row>
    <row r="8" spans="1:11" ht="18.75" x14ac:dyDescent="0.3">
      <c r="H8" s="52" t="s">
        <v>51</v>
      </c>
      <c r="I8" s="52"/>
      <c r="J8" s="52"/>
      <c r="K8" s="52"/>
    </row>
    <row r="9" spans="1:11" ht="18.75" x14ac:dyDescent="0.3">
      <c r="H9" s="51"/>
      <c r="I9" s="52" t="s">
        <v>49</v>
      </c>
      <c r="J9" s="52"/>
      <c r="K9" s="52"/>
    </row>
    <row r="10" spans="1:11" x14ac:dyDescent="0.25">
      <c r="H10" s="4"/>
      <c r="I10" s="6"/>
      <c r="J10" s="6"/>
      <c r="K10" s="6"/>
    </row>
    <row r="11" spans="1:11" x14ac:dyDescent="0.25">
      <c r="A11" s="53" t="s">
        <v>52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6.5" customHeight="1" thickBot="1" x14ac:dyDescent="0.3">
      <c r="A12" s="5"/>
      <c r="B12" s="7"/>
      <c r="E12" s="8"/>
      <c r="J12" s="9"/>
      <c r="K12" s="9" t="s">
        <v>0</v>
      </c>
    </row>
    <row r="13" spans="1:11" s="27" customFormat="1" ht="32.25" thickBot="1" x14ac:dyDescent="0.3">
      <c r="A13" s="21" t="s">
        <v>1</v>
      </c>
      <c r="B13" s="22" t="s">
        <v>2</v>
      </c>
      <c r="C13" s="23" t="s">
        <v>3</v>
      </c>
      <c r="D13" s="23" t="s">
        <v>4</v>
      </c>
      <c r="E13" s="23" t="s">
        <v>5</v>
      </c>
      <c r="F13" s="23" t="s">
        <v>6</v>
      </c>
      <c r="G13" s="23" t="s">
        <v>7</v>
      </c>
      <c r="H13" s="23" t="s">
        <v>8</v>
      </c>
      <c r="I13" s="23" t="s">
        <v>9</v>
      </c>
      <c r="J13" s="23" t="s">
        <v>10</v>
      </c>
      <c r="K13" s="24" t="s">
        <v>11</v>
      </c>
    </row>
    <row r="14" spans="1:11" x14ac:dyDescent="0.25">
      <c r="A14" s="42">
        <v>1000000</v>
      </c>
      <c r="B14" s="28" t="s">
        <v>12</v>
      </c>
      <c r="C14" s="29">
        <f t="shared" ref="C14:J14" si="0">SUM(C15+C23+C26+C28+C36+C38)</f>
        <v>299539801</v>
      </c>
      <c r="D14" s="29">
        <f t="shared" si="0"/>
        <v>35028590</v>
      </c>
      <c r="E14" s="29">
        <f t="shared" si="0"/>
        <v>220647242</v>
      </c>
      <c r="F14" s="29">
        <f t="shared" si="0"/>
        <v>186932905</v>
      </c>
      <c r="G14" s="29">
        <f t="shared" si="0"/>
        <v>89470907</v>
      </c>
      <c r="H14" s="29">
        <f t="shared" si="0"/>
        <v>126467867</v>
      </c>
      <c r="I14" s="29">
        <f t="shared" si="0"/>
        <v>58059234</v>
      </c>
      <c r="J14" s="29">
        <f t="shared" si="0"/>
        <v>33068465</v>
      </c>
      <c r="K14" s="30">
        <f>SUM(C14:J14)</f>
        <v>1049215011</v>
      </c>
    </row>
    <row r="15" spans="1:11" x14ac:dyDescent="0.25">
      <c r="A15" s="41">
        <v>1010000</v>
      </c>
      <c r="B15" s="13" t="s">
        <v>13</v>
      </c>
      <c r="C15" s="11">
        <f t="shared" ref="C15:J15" si="1">SUM(C16:C21)</f>
        <v>268766621</v>
      </c>
      <c r="D15" s="11">
        <f t="shared" si="1"/>
        <v>27151346</v>
      </c>
      <c r="E15" s="11">
        <f t="shared" si="1"/>
        <v>200319308</v>
      </c>
      <c r="F15" s="11">
        <f t="shared" si="1"/>
        <v>157975953</v>
      </c>
      <c r="G15" s="11">
        <f t="shared" si="1"/>
        <v>74848825</v>
      </c>
      <c r="H15" s="11">
        <f t="shared" si="1"/>
        <v>92738032</v>
      </c>
      <c r="I15" s="11">
        <f t="shared" si="1"/>
        <v>40309416</v>
      </c>
      <c r="J15" s="11">
        <f t="shared" si="1"/>
        <v>24716701</v>
      </c>
      <c r="K15" s="19">
        <f>SUM(C15:J15)</f>
        <v>886826202</v>
      </c>
    </row>
    <row r="16" spans="1:11" ht="31.5" x14ac:dyDescent="0.25">
      <c r="A16" s="41">
        <v>1010100</v>
      </c>
      <c r="B16" s="12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9">
        <f t="shared" ref="K16:K24" si="2">SUM(C16:J16)</f>
        <v>0</v>
      </c>
    </row>
    <row r="17" spans="1:11" ht="47.25" x14ac:dyDescent="0.25">
      <c r="A17" s="41">
        <v>1010200</v>
      </c>
      <c r="B17" s="12" t="s">
        <v>15</v>
      </c>
      <c r="C17" s="11">
        <f>75019096-329408</f>
        <v>74689688</v>
      </c>
      <c r="D17" s="11">
        <f>7862295-156561</f>
        <v>7705734</v>
      </c>
      <c r="E17" s="11">
        <f>94022561+388966+1967046</f>
        <v>96378573</v>
      </c>
      <c r="F17" s="11">
        <f>75413072+142169+400000</f>
        <v>75955241</v>
      </c>
      <c r="G17" s="11">
        <f>41815220+500547</f>
        <v>42315767</v>
      </c>
      <c r="H17" s="11">
        <f>49581222-92025+322859</f>
        <v>49812056</v>
      </c>
      <c r="I17" s="11">
        <v>18884672</v>
      </c>
      <c r="J17" s="11">
        <v>12211090</v>
      </c>
      <c r="K17" s="19">
        <f t="shared" si="2"/>
        <v>377952821</v>
      </c>
    </row>
    <row r="18" spans="1:11" ht="47.25" x14ac:dyDescent="0.25">
      <c r="A18" s="41">
        <v>1010500</v>
      </c>
      <c r="B18" s="14" t="s">
        <v>16</v>
      </c>
      <c r="C18" s="11">
        <v>7731334</v>
      </c>
      <c r="D18" s="11">
        <v>241753</v>
      </c>
      <c r="E18" s="11">
        <v>4530940</v>
      </c>
      <c r="F18" s="11">
        <v>3273551</v>
      </c>
      <c r="G18" s="11">
        <v>1343247</v>
      </c>
      <c r="H18" s="11">
        <v>3320862</v>
      </c>
      <c r="I18" s="11">
        <f>1543724-126574</f>
        <v>1417150</v>
      </c>
      <c r="J18" s="11">
        <v>1139618</v>
      </c>
      <c r="K18" s="19">
        <f t="shared" si="2"/>
        <v>22998455</v>
      </c>
    </row>
    <row r="19" spans="1:11" ht="63" x14ac:dyDescent="0.25">
      <c r="A19" s="41">
        <v>1010600</v>
      </c>
      <c r="B19" s="12" t="s">
        <v>17</v>
      </c>
      <c r="C19" s="11">
        <f>4017678+717048</f>
        <v>4734726</v>
      </c>
      <c r="D19" s="11">
        <v>6516</v>
      </c>
      <c r="E19" s="11">
        <f>4546250+2070799</f>
        <v>6617049</v>
      </c>
      <c r="F19" s="11">
        <v>1191159</v>
      </c>
      <c r="G19" s="11">
        <v>550913</v>
      </c>
      <c r="H19" s="11">
        <f>932148+270872</f>
        <v>1203020</v>
      </c>
      <c r="I19" s="11">
        <v>87619</v>
      </c>
      <c r="J19" s="11">
        <v>12965</v>
      </c>
      <c r="K19" s="19">
        <f t="shared" si="2"/>
        <v>14403967</v>
      </c>
    </row>
    <row r="20" spans="1:11" ht="63" x14ac:dyDescent="0.25">
      <c r="A20" s="41">
        <v>1010601</v>
      </c>
      <c r="B20" s="12" t="s">
        <v>18</v>
      </c>
      <c r="C20" s="11">
        <f>2659831+1008549</f>
        <v>3668380</v>
      </c>
      <c r="D20" s="11">
        <v>4342</v>
      </c>
      <c r="E20" s="11">
        <v>3935501</v>
      </c>
      <c r="F20" s="11">
        <v>1145877</v>
      </c>
      <c r="G20" s="11">
        <v>944263</v>
      </c>
      <c r="H20" s="11">
        <f>1475719+741604</f>
        <v>2217323</v>
      </c>
      <c r="I20" s="11">
        <v>428668</v>
      </c>
      <c r="J20" s="11">
        <v>296654</v>
      </c>
      <c r="K20" s="19">
        <f t="shared" si="2"/>
        <v>12641008</v>
      </c>
    </row>
    <row r="21" spans="1:11" x14ac:dyDescent="0.25">
      <c r="A21" s="41">
        <v>1010700</v>
      </c>
      <c r="B21" s="12" t="s">
        <v>19</v>
      </c>
      <c r="C21" s="11">
        <f>161217006+7985900+1785791+6953796</f>
        <v>177942493</v>
      </c>
      <c r="D21" s="11">
        <f>18405102+717338+70561</f>
        <v>19193001</v>
      </c>
      <c r="E21" s="11">
        <f>77076723+4945352+1575817+5259353</f>
        <v>88857245</v>
      </c>
      <c r="F21" s="11">
        <f>71906160+3667017+836948</f>
        <v>76410125</v>
      </c>
      <c r="G21" s="11">
        <f>25241353+1830752+644406+1978124</f>
        <v>29694635</v>
      </c>
      <c r="H21" s="11">
        <f>29796712+2409461+929374+3049224</f>
        <v>36184771</v>
      </c>
      <c r="I21" s="11">
        <f>18275605+974327+241375</f>
        <v>19491307</v>
      </c>
      <c r="J21" s="11">
        <f>9522683+622806+200270+710615</f>
        <v>11056374</v>
      </c>
      <c r="K21" s="19">
        <f t="shared" si="2"/>
        <v>458829951</v>
      </c>
    </row>
    <row r="22" spans="1:11" x14ac:dyDescent="0.25">
      <c r="A22" s="43"/>
      <c r="B22" s="12"/>
      <c r="C22" s="11"/>
      <c r="D22" s="11"/>
      <c r="E22" s="11"/>
      <c r="F22" s="11"/>
      <c r="G22" s="11"/>
      <c r="H22" s="11"/>
      <c r="I22" s="11"/>
      <c r="J22" s="11"/>
      <c r="K22" s="19"/>
    </row>
    <row r="23" spans="1:11" ht="47.25" x14ac:dyDescent="0.25">
      <c r="A23" s="41">
        <v>1020000</v>
      </c>
      <c r="B23" s="37" t="s">
        <v>20</v>
      </c>
      <c r="C23" s="39">
        <f>SUM(C24)</f>
        <v>0</v>
      </c>
      <c r="D23" s="39">
        <f t="shared" ref="D23:J23" si="3">SUM(D24)</f>
        <v>0</v>
      </c>
      <c r="E23" s="39">
        <f t="shared" si="3"/>
        <v>0</v>
      </c>
      <c r="F23" s="39">
        <f t="shared" si="3"/>
        <v>0</v>
      </c>
      <c r="G23" s="39">
        <f t="shared" si="3"/>
        <v>0</v>
      </c>
      <c r="H23" s="39">
        <f t="shared" si="3"/>
        <v>0</v>
      </c>
      <c r="I23" s="39">
        <f t="shared" si="3"/>
        <v>0</v>
      </c>
      <c r="J23" s="39">
        <f t="shared" si="3"/>
        <v>0</v>
      </c>
      <c r="K23" s="38">
        <f t="shared" si="2"/>
        <v>0</v>
      </c>
    </row>
    <row r="24" spans="1:11" x14ac:dyDescent="0.25">
      <c r="A24" s="41">
        <v>1020100</v>
      </c>
      <c r="B24" s="12" t="s">
        <v>21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9">
        <f t="shared" si="2"/>
        <v>0</v>
      </c>
    </row>
    <row r="25" spans="1:11" x14ac:dyDescent="0.25">
      <c r="A25" s="41"/>
      <c r="B25" s="12"/>
      <c r="C25" s="11"/>
      <c r="D25" s="11"/>
      <c r="E25" s="11"/>
      <c r="F25" s="11"/>
      <c r="G25" s="11"/>
      <c r="H25" s="11"/>
      <c r="I25" s="11"/>
      <c r="J25" s="11"/>
      <c r="K25" s="19"/>
    </row>
    <row r="26" spans="1:11" x14ac:dyDescent="0.25">
      <c r="A26" s="41">
        <v>1040000</v>
      </c>
      <c r="B26" s="12" t="s">
        <v>22</v>
      </c>
      <c r="C26" s="11">
        <v>3738259</v>
      </c>
      <c r="D26" s="11">
        <v>234017</v>
      </c>
      <c r="E26" s="11">
        <v>2860960</v>
      </c>
      <c r="F26" s="11">
        <v>2198827</v>
      </c>
      <c r="G26" s="11">
        <v>1554020</v>
      </c>
      <c r="H26" s="11">
        <v>2225319</v>
      </c>
      <c r="I26" s="11">
        <v>1141812</v>
      </c>
      <c r="J26" s="11">
        <v>700942</v>
      </c>
      <c r="K26" s="19">
        <f>SUM(C26:J26)</f>
        <v>14654156</v>
      </c>
    </row>
    <row r="27" spans="1:11" x14ac:dyDescent="0.25">
      <c r="A27" s="43"/>
      <c r="B27" s="15"/>
      <c r="C27" s="11"/>
      <c r="D27" s="11"/>
      <c r="E27" s="11"/>
      <c r="F27" s="11"/>
      <c r="G27" s="11"/>
      <c r="H27" s="11"/>
      <c r="I27" s="11"/>
      <c r="J27" s="11"/>
      <c r="K27" s="19"/>
    </row>
    <row r="28" spans="1:11" ht="31.5" x14ac:dyDescent="0.25">
      <c r="A28" s="41">
        <v>1050000</v>
      </c>
      <c r="B28" s="12" t="s">
        <v>23</v>
      </c>
      <c r="C28" s="11">
        <v>8098575</v>
      </c>
      <c r="D28" s="11">
        <v>76468</v>
      </c>
      <c r="E28" s="11">
        <v>9269232</v>
      </c>
      <c r="F28" s="11">
        <f>20808096+22866</f>
        <v>20830962</v>
      </c>
      <c r="G28" s="11">
        <v>9716331</v>
      </c>
      <c r="H28" s="11">
        <v>25553866</v>
      </c>
      <c r="I28" s="11">
        <v>14061761</v>
      </c>
      <c r="J28" s="11">
        <v>5564107</v>
      </c>
      <c r="K28" s="19">
        <f t="shared" ref="K28:K33" si="4">SUM(C28:J28)</f>
        <v>93171302</v>
      </c>
    </row>
    <row r="29" spans="1:11" x14ac:dyDescent="0.25">
      <c r="A29" s="41">
        <v>1050100</v>
      </c>
      <c r="B29" s="12" t="s">
        <v>24</v>
      </c>
      <c r="C29" s="11">
        <f t="shared" ref="C29:J29" si="5">SUM(C30:C32)</f>
        <v>7887169</v>
      </c>
      <c r="D29" s="11">
        <f t="shared" si="5"/>
        <v>74947</v>
      </c>
      <c r="E29" s="11">
        <f t="shared" si="5"/>
        <v>9251680</v>
      </c>
      <c r="F29" s="11">
        <f t="shared" si="5"/>
        <v>17481835</v>
      </c>
      <c r="G29" s="11">
        <f t="shared" si="5"/>
        <v>9482849</v>
      </c>
      <c r="H29" s="11">
        <f t="shared" si="5"/>
        <v>23416198</v>
      </c>
      <c r="I29" s="11">
        <f t="shared" si="5"/>
        <v>9859364</v>
      </c>
      <c r="J29" s="11">
        <f t="shared" si="5"/>
        <v>4512264</v>
      </c>
      <c r="K29" s="19">
        <f t="shared" si="4"/>
        <v>81966306</v>
      </c>
    </row>
    <row r="30" spans="1:11" ht="31.5" x14ac:dyDescent="0.25">
      <c r="A30" s="43">
        <v>1050101</v>
      </c>
      <c r="B30" s="15" t="s">
        <v>25</v>
      </c>
      <c r="C30" s="16">
        <v>418890</v>
      </c>
      <c r="D30" s="16">
        <v>0</v>
      </c>
      <c r="E30" s="16">
        <v>931130</v>
      </c>
      <c r="F30" s="16">
        <f>8568637+22866</f>
        <v>8591503</v>
      </c>
      <c r="G30" s="16">
        <v>6992927</v>
      </c>
      <c r="H30" s="16">
        <v>14165856</v>
      </c>
      <c r="I30" s="16">
        <v>7298898</v>
      </c>
      <c r="J30" s="16">
        <v>3066862</v>
      </c>
      <c r="K30" s="20">
        <f t="shared" si="4"/>
        <v>41466066</v>
      </c>
    </row>
    <row r="31" spans="1:11" ht="31.5" x14ac:dyDescent="0.25">
      <c r="A31" s="43">
        <v>1050102</v>
      </c>
      <c r="B31" s="15" t="s">
        <v>26</v>
      </c>
      <c r="C31" s="16">
        <v>7400499</v>
      </c>
      <c r="D31" s="16">
        <v>73997</v>
      </c>
      <c r="E31" s="16">
        <v>8200350</v>
      </c>
      <c r="F31" s="16">
        <v>7837399</v>
      </c>
      <c r="G31" s="16">
        <v>1785329</v>
      </c>
      <c r="H31" s="16">
        <v>8560253</v>
      </c>
      <c r="I31" s="16">
        <v>2140000</v>
      </c>
      <c r="J31" s="16">
        <v>930200</v>
      </c>
      <c r="K31" s="20">
        <f t="shared" si="4"/>
        <v>36928027</v>
      </c>
    </row>
    <row r="32" spans="1:11" x14ac:dyDescent="0.25">
      <c r="A32" s="43">
        <v>1050103</v>
      </c>
      <c r="B32" s="15" t="s">
        <v>27</v>
      </c>
      <c r="C32" s="16">
        <v>67780</v>
      </c>
      <c r="D32" s="16">
        <v>950</v>
      </c>
      <c r="E32" s="16">
        <v>120200</v>
      </c>
      <c r="F32" s="16">
        <v>1052933</v>
      </c>
      <c r="G32" s="16">
        <v>704593</v>
      </c>
      <c r="H32" s="16">
        <v>690089</v>
      </c>
      <c r="I32" s="16">
        <v>420466</v>
      </c>
      <c r="J32" s="16">
        <v>515202</v>
      </c>
      <c r="K32" s="20">
        <f t="shared" si="4"/>
        <v>3572213</v>
      </c>
    </row>
    <row r="33" spans="1:11" ht="31.5" x14ac:dyDescent="0.25">
      <c r="A33" s="41">
        <v>1051100</v>
      </c>
      <c r="B33" s="12" t="s">
        <v>28</v>
      </c>
      <c r="C33" s="11">
        <v>59100</v>
      </c>
      <c r="D33" s="11">
        <v>0</v>
      </c>
      <c r="E33" s="11">
        <v>1232</v>
      </c>
      <c r="F33" s="11">
        <v>3308906</v>
      </c>
      <c r="G33" s="11">
        <v>229483</v>
      </c>
      <c r="H33" s="11">
        <v>2117668</v>
      </c>
      <c r="I33" s="11">
        <v>4202397</v>
      </c>
      <c r="J33" s="11">
        <v>1050892</v>
      </c>
      <c r="K33" s="19">
        <f t="shared" si="4"/>
        <v>10969678</v>
      </c>
    </row>
    <row r="34" spans="1:11" x14ac:dyDescent="0.25">
      <c r="A34" s="43"/>
      <c r="B34" s="15"/>
      <c r="C34" s="16"/>
      <c r="D34" s="16"/>
      <c r="E34" s="16"/>
      <c r="F34" s="16"/>
      <c r="G34" s="16"/>
      <c r="H34" s="16"/>
      <c r="I34" s="16"/>
      <c r="J34" s="16"/>
      <c r="K34" s="20"/>
    </row>
    <row r="35" spans="1:11" ht="31.5" x14ac:dyDescent="0.25">
      <c r="A35" s="41">
        <v>1060000</v>
      </c>
      <c r="B35" s="12" t="s">
        <v>29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9">
        <f>SUM(C35:J35)</f>
        <v>0</v>
      </c>
    </row>
    <row r="36" spans="1:11" x14ac:dyDescent="0.25">
      <c r="A36" s="41"/>
      <c r="B36" s="12"/>
      <c r="C36" s="11"/>
      <c r="D36" s="11"/>
      <c r="E36" s="11"/>
      <c r="F36" s="11"/>
      <c r="G36" s="11"/>
      <c r="H36" s="11"/>
      <c r="I36" s="11"/>
      <c r="J36" s="11"/>
      <c r="K36" s="19"/>
    </row>
    <row r="37" spans="1:11" x14ac:dyDescent="0.25">
      <c r="A37" s="41">
        <v>1400000</v>
      </c>
      <c r="B37" s="12" t="s">
        <v>30</v>
      </c>
      <c r="C37" s="11">
        <f t="shared" ref="C37:J37" si="6">SUM(C38:C39)</f>
        <v>18936346</v>
      </c>
      <c r="D37" s="11">
        <f t="shared" si="6"/>
        <v>7566759</v>
      </c>
      <c r="E37" s="11">
        <f t="shared" si="6"/>
        <v>8197742</v>
      </c>
      <c r="F37" s="11">
        <f t="shared" si="6"/>
        <v>5927163</v>
      </c>
      <c r="G37" s="11">
        <f t="shared" si="6"/>
        <v>3351731</v>
      </c>
      <c r="H37" s="11">
        <f t="shared" si="6"/>
        <v>5950650</v>
      </c>
      <c r="I37" s="11">
        <f t="shared" si="6"/>
        <v>2546245</v>
      </c>
      <c r="J37" s="11">
        <f t="shared" si="6"/>
        <v>2086715</v>
      </c>
      <c r="K37" s="19">
        <f t="shared" ref="K37:K38" si="7">SUM(C37:J37)</f>
        <v>54563351</v>
      </c>
    </row>
    <row r="38" spans="1:11" s="10" customFormat="1" x14ac:dyDescent="0.25">
      <c r="A38" s="44">
        <v>1400400</v>
      </c>
      <c r="B38" s="17" t="s">
        <v>31</v>
      </c>
      <c r="C38" s="16">
        <f>17109296+1827050</f>
        <v>18936346</v>
      </c>
      <c r="D38" s="16">
        <f>6878503+688256</f>
        <v>7566759</v>
      </c>
      <c r="E38" s="16">
        <f>8152185+45557</f>
        <v>8197742</v>
      </c>
      <c r="F38" s="16">
        <v>5927163</v>
      </c>
      <c r="G38" s="16">
        <v>3351731</v>
      </c>
      <c r="H38" s="16">
        <v>5950650</v>
      </c>
      <c r="I38" s="16">
        <v>2546245</v>
      </c>
      <c r="J38" s="16">
        <v>2086715</v>
      </c>
      <c r="K38" s="20">
        <f t="shared" si="7"/>
        <v>54563351</v>
      </c>
    </row>
    <row r="39" spans="1:11" x14ac:dyDescent="0.25">
      <c r="A39" s="43"/>
      <c r="B39" s="15"/>
      <c r="C39" s="16"/>
      <c r="D39" s="16"/>
      <c r="E39" s="16"/>
      <c r="F39" s="16"/>
      <c r="G39" s="16"/>
      <c r="H39" s="16"/>
      <c r="I39" s="16"/>
      <c r="J39" s="16"/>
      <c r="K39" s="19"/>
    </row>
    <row r="40" spans="1:11" x14ac:dyDescent="0.25">
      <c r="A40" s="45">
        <v>2000000</v>
      </c>
      <c r="B40" s="31" t="s">
        <v>32</v>
      </c>
      <c r="C40" s="32">
        <f>SUM(C41+C48+C51+C53+C55+C57)</f>
        <v>4923141</v>
      </c>
      <c r="D40" s="32">
        <f t="shared" ref="D40:J40" si="8">SUM(D41+D48+D51+D53+D55+D57)</f>
        <v>156539</v>
      </c>
      <c r="E40" s="32">
        <f t="shared" si="8"/>
        <v>5638250</v>
      </c>
      <c r="F40" s="32">
        <f t="shared" si="8"/>
        <v>4157134</v>
      </c>
      <c r="G40" s="32">
        <f t="shared" si="8"/>
        <v>1576780</v>
      </c>
      <c r="H40" s="32">
        <f t="shared" si="8"/>
        <v>4539823</v>
      </c>
      <c r="I40" s="32">
        <f t="shared" si="8"/>
        <v>3977370</v>
      </c>
      <c r="J40" s="32">
        <f t="shared" si="8"/>
        <v>3676025</v>
      </c>
      <c r="K40" s="33">
        <f t="shared" ref="K40:K46" si="9">SUM(C40:J40)</f>
        <v>28645062</v>
      </c>
    </row>
    <row r="41" spans="1:11" ht="47.25" x14ac:dyDescent="0.25">
      <c r="A41" s="41">
        <v>2010000</v>
      </c>
      <c r="B41" s="12" t="s">
        <v>33</v>
      </c>
      <c r="C41" s="11">
        <f>SUM(C42:C46)</f>
        <v>1713642</v>
      </c>
      <c r="D41" s="11">
        <f t="shared" ref="D41:J41" si="10">SUM(D42:D46)</f>
        <v>63516</v>
      </c>
      <c r="E41" s="11">
        <f t="shared" si="10"/>
        <v>1388607</v>
      </c>
      <c r="F41" s="11">
        <f t="shared" si="10"/>
        <v>1341851</v>
      </c>
      <c r="G41" s="11">
        <f t="shared" si="10"/>
        <v>677995</v>
      </c>
      <c r="H41" s="11">
        <f t="shared" si="10"/>
        <v>1251359</v>
      </c>
      <c r="I41" s="11">
        <f t="shared" si="10"/>
        <v>3500225</v>
      </c>
      <c r="J41" s="11">
        <f t="shared" si="10"/>
        <v>2575121</v>
      </c>
      <c r="K41" s="19">
        <f t="shared" si="9"/>
        <v>12512316</v>
      </c>
    </row>
    <row r="42" spans="1:11" ht="47.25" x14ac:dyDescent="0.25">
      <c r="A42" s="41">
        <v>2010200</v>
      </c>
      <c r="B42" s="12" t="s">
        <v>34</v>
      </c>
      <c r="C42" s="11">
        <f>849046+97620</f>
        <v>946666</v>
      </c>
      <c r="D42" s="11">
        <f>18160+39865</f>
        <v>58025</v>
      </c>
      <c r="E42" s="11">
        <f>557525+65636</f>
        <v>623161</v>
      </c>
      <c r="F42" s="11">
        <v>560169</v>
      </c>
      <c r="G42" s="11">
        <f>245352+4308</f>
        <v>249660</v>
      </c>
      <c r="H42" s="11">
        <f>277772+6854</f>
        <v>284626</v>
      </c>
      <c r="I42" s="11">
        <v>472586</v>
      </c>
      <c r="J42" s="11">
        <v>403648</v>
      </c>
      <c r="K42" s="19">
        <f t="shared" si="9"/>
        <v>3598541</v>
      </c>
    </row>
    <row r="43" spans="1:11" ht="47.25" x14ac:dyDescent="0.25">
      <c r="A43" s="41">
        <v>2010300</v>
      </c>
      <c r="B43" s="12" t="s">
        <v>35</v>
      </c>
      <c r="C43" s="11">
        <v>18684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9">
        <f t="shared" si="9"/>
        <v>18684</v>
      </c>
    </row>
    <row r="44" spans="1:11" ht="31.5" x14ac:dyDescent="0.25">
      <c r="A44" s="41">
        <v>2010400</v>
      </c>
      <c r="B44" s="12" t="s">
        <v>36</v>
      </c>
      <c r="C44" s="11">
        <v>568069</v>
      </c>
      <c r="D44" s="11"/>
      <c r="E44" s="11">
        <v>403338</v>
      </c>
      <c r="F44" s="11">
        <v>722089</v>
      </c>
      <c r="G44" s="11">
        <v>415835</v>
      </c>
      <c r="H44" s="11">
        <v>907267</v>
      </c>
      <c r="I44" s="11">
        <f>2882303+61224</f>
        <v>2943527</v>
      </c>
      <c r="J44" s="11">
        <v>2131270</v>
      </c>
      <c r="K44" s="19">
        <f t="shared" si="9"/>
        <v>8091395</v>
      </c>
    </row>
    <row r="45" spans="1:11" ht="31.5" x14ac:dyDescent="0.25">
      <c r="A45" s="41">
        <v>2010500</v>
      </c>
      <c r="B45" s="12" t="s">
        <v>37</v>
      </c>
      <c r="C45" s="11">
        <v>14948</v>
      </c>
      <c r="D45" s="11"/>
      <c r="E45" s="11">
        <v>10217</v>
      </c>
      <c r="F45" s="11">
        <v>20298</v>
      </c>
      <c r="G45" s="11">
        <f>125000-112500</f>
        <v>12500</v>
      </c>
      <c r="H45" s="11">
        <v>9971</v>
      </c>
      <c r="I45" s="11">
        <v>30949</v>
      </c>
      <c r="J45" s="11">
        <v>23362</v>
      </c>
      <c r="K45" s="19">
        <f t="shared" si="9"/>
        <v>122245</v>
      </c>
    </row>
    <row r="46" spans="1:11" ht="31.5" x14ac:dyDescent="0.25">
      <c r="A46" s="41">
        <v>2010900</v>
      </c>
      <c r="B46" s="12" t="s">
        <v>38</v>
      </c>
      <c r="C46" s="11">
        <v>165275</v>
      </c>
      <c r="D46" s="11">
        <v>5491</v>
      </c>
      <c r="E46" s="11">
        <v>351891</v>
      </c>
      <c r="F46" s="11">
        <v>39295</v>
      </c>
      <c r="G46" s="11">
        <v>0</v>
      </c>
      <c r="H46" s="11">
        <v>49495</v>
      </c>
      <c r="I46" s="11">
        <v>53163</v>
      </c>
      <c r="J46" s="11">
        <v>16841</v>
      </c>
      <c r="K46" s="19">
        <f t="shared" si="9"/>
        <v>681451</v>
      </c>
    </row>
    <row r="47" spans="1:11" x14ac:dyDescent="0.25">
      <c r="A47" s="41"/>
      <c r="B47" s="12"/>
      <c r="C47" s="11"/>
      <c r="D47" s="11"/>
      <c r="E47" s="11"/>
      <c r="F47" s="11"/>
      <c r="G47" s="11"/>
      <c r="H47" s="11"/>
      <c r="I47" s="11"/>
      <c r="J47" s="11"/>
      <c r="K47" s="19"/>
    </row>
    <row r="48" spans="1:11" ht="47.25" x14ac:dyDescent="0.25">
      <c r="A48" s="41">
        <v>2020000</v>
      </c>
      <c r="B48" s="12" t="s">
        <v>39</v>
      </c>
      <c r="C48" s="11">
        <f>878030+35119</f>
        <v>913149</v>
      </c>
      <c r="D48" s="11">
        <v>53138</v>
      </c>
      <c r="E48" s="11">
        <v>1604326</v>
      </c>
      <c r="F48" s="11">
        <v>2042026</v>
      </c>
      <c r="G48" s="11">
        <v>91437</v>
      </c>
      <c r="H48" s="11">
        <v>74060</v>
      </c>
      <c r="I48" s="11">
        <v>23574</v>
      </c>
      <c r="J48" s="11">
        <f>45688+415362+358708</f>
        <v>819758</v>
      </c>
      <c r="K48" s="19">
        <f>SUM(C48:J48)</f>
        <v>5621468</v>
      </c>
    </row>
    <row r="49" spans="1:11" ht="47.25" x14ac:dyDescent="0.25">
      <c r="A49" s="43">
        <v>2020100</v>
      </c>
      <c r="B49" s="18" t="s">
        <v>40</v>
      </c>
      <c r="C49" s="16">
        <f>650000+35119</f>
        <v>685119</v>
      </c>
      <c r="D49" s="16">
        <v>53138</v>
      </c>
      <c r="E49" s="16">
        <v>1500000</v>
      </c>
      <c r="F49" s="16">
        <v>2000000</v>
      </c>
      <c r="G49" s="16">
        <v>80000</v>
      </c>
      <c r="H49" s="16">
        <v>50000</v>
      </c>
      <c r="I49" s="16">
        <v>0</v>
      </c>
      <c r="J49" s="16">
        <f>44836+415362+358708</f>
        <v>818906</v>
      </c>
      <c r="K49" s="20">
        <f>SUM(C49:J49)</f>
        <v>5187163</v>
      </c>
    </row>
    <row r="50" spans="1:11" x14ac:dyDescent="0.25">
      <c r="A50" s="43"/>
      <c r="B50" s="15"/>
      <c r="C50" s="16"/>
      <c r="D50" s="16"/>
      <c r="E50" s="16"/>
      <c r="F50" s="16"/>
      <c r="G50" s="16"/>
      <c r="H50" s="16"/>
      <c r="I50" s="16"/>
      <c r="J50" s="16"/>
      <c r="K50" s="19"/>
    </row>
    <row r="51" spans="1:11" x14ac:dyDescent="0.25">
      <c r="A51" s="41">
        <v>2060000</v>
      </c>
      <c r="B51" s="12" t="s">
        <v>41</v>
      </c>
      <c r="C51" s="11">
        <f>150893+290163</f>
        <v>441056</v>
      </c>
      <c r="D51" s="11">
        <v>277</v>
      </c>
      <c r="E51" s="11">
        <f>49256+222500</f>
        <v>271756</v>
      </c>
      <c r="F51" s="11">
        <v>6641</v>
      </c>
      <c r="G51" s="11">
        <v>4824</v>
      </c>
      <c r="H51" s="11">
        <v>17990</v>
      </c>
      <c r="I51" s="11">
        <v>312</v>
      </c>
      <c r="J51" s="11">
        <v>18088</v>
      </c>
      <c r="K51" s="19">
        <f>SUM(C51:J51)</f>
        <v>760944</v>
      </c>
    </row>
    <row r="52" spans="1:11" x14ac:dyDescent="0.25">
      <c r="A52" s="43"/>
      <c r="B52" s="15"/>
      <c r="C52" s="11"/>
      <c r="D52" s="11"/>
      <c r="E52" s="11"/>
      <c r="F52" s="11"/>
      <c r="G52" s="11"/>
      <c r="H52" s="11"/>
      <c r="I52" s="11"/>
      <c r="J52" s="11"/>
      <c r="K52" s="19"/>
    </row>
    <row r="53" spans="1:11" ht="31.5" x14ac:dyDescent="0.25">
      <c r="A53" s="41">
        <v>2070000</v>
      </c>
      <c r="B53" s="12" t="s">
        <v>42</v>
      </c>
      <c r="C53" s="11">
        <v>1855294</v>
      </c>
      <c r="D53" s="11">
        <f>30617+8991</f>
        <v>39608</v>
      </c>
      <c r="E53" s="11">
        <f>2272948+100613</f>
        <v>2373561</v>
      </c>
      <c r="F53" s="11">
        <v>766616</v>
      </c>
      <c r="G53" s="11">
        <v>802524</v>
      </c>
      <c r="H53" s="11">
        <f>823783+2372631</f>
        <v>3196414</v>
      </c>
      <c r="I53" s="11">
        <v>453259</v>
      </c>
      <c r="J53" s="11">
        <v>263058</v>
      </c>
      <c r="K53" s="19">
        <f>SUM(C53:J53)</f>
        <v>9750334</v>
      </c>
    </row>
    <row r="54" spans="1:11" x14ac:dyDescent="0.25">
      <c r="A54" s="43"/>
      <c r="B54" s="15"/>
      <c r="C54" s="11"/>
      <c r="D54" s="11"/>
      <c r="E54" s="11"/>
      <c r="F54" s="11"/>
      <c r="G54" s="11"/>
      <c r="H54" s="11"/>
      <c r="I54" s="11"/>
      <c r="J54" s="11"/>
      <c r="K54" s="19"/>
    </row>
    <row r="55" spans="1:11" ht="31.5" x14ac:dyDescent="0.25">
      <c r="A55" s="41">
        <v>2080000</v>
      </c>
      <c r="B55" s="12" t="s">
        <v>43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9">
        <f>SUM(C55:J55)</f>
        <v>0</v>
      </c>
    </row>
    <row r="56" spans="1:11" x14ac:dyDescent="0.25">
      <c r="A56" s="43"/>
      <c r="B56" s="15"/>
      <c r="C56" s="11"/>
      <c r="D56" s="11"/>
      <c r="E56" s="11"/>
      <c r="F56" s="11"/>
      <c r="G56" s="11"/>
      <c r="H56" s="11"/>
      <c r="I56" s="11"/>
      <c r="J56" s="11"/>
      <c r="K56" s="19"/>
    </row>
    <row r="57" spans="1:11" x14ac:dyDescent="0.25">
      <c r="A57" s="41">
        <v>2090000</v>
      </c>
      <c r="B57" s="12" t="s">
        <v>44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9">
        <f>SUM(C57:J57)</f>
        <v>0</v>
      </c>
    </row>
    <row r="58" spans="1:11" x14ac:dyDescent="0.25">
      <c r="A58" s="43"/>
      <c r="B58" s="12"/>
      <c r="C58" s="11"/>
      <c r="D58" s="11"/>
      <c r="E58" s="11"/>
      <c r="F58" s="11"/>
      <c r="G58" s="11"/>
      <c r="H58" s="11"/>
      <c r="I58" s="11"/>
      <c r="J58" s="11"/>
      <c r="K58" s="19"/>
    </row>
    <row r="59" spans="1:11" x14ac:dyDescent="0.25">
      <c r="A59" s="45">
        <v>4000000</v>
      </c>
      <c r="B59" s="31" t="s">
        <v>45</v>
      </c>
      <c r="C59" s="32">
        <f t="shared" ref="C59:J59" si="11">SUM(C60)</f>
        <v>5065992</v>
      </c>
      <c r="D59" s="32">
        <f t="shared" si="11"/>
        <v>2084823</v>
      </c>
      <c r="E59" s="32">
        <f t="shared" si="11"/>
        <v>1644224</v>
      </c>
      <c r="F59" s="32">
        <f t="shared" si="11"/>
        <v>3053027</v>
      </c>
      <c r="G59" s="32">
        <f t="shared" si="11"/>
        <v>659460</v>
      </c>
      <c r="H59" s="32">
        <f t="shared" si="11"/>
        <v>1870214</v>
      </c>
      <c r="I59" s="32">
        <f t="shared" si="11"/>
        <v>542206</v>
      </c>
      <c r="J59" s="32">
        <f t="shared" si="11"/>
        <v>416791</v>
      </c>
      <c r="K59" s="33">
        <f t="shared" ref="K59:K60" si="12">SUM(C59:J59)</f>
        <v>15336737</v>
      </c>
    </row>
    <row r="60" spans="1:11" ht="31.5" x14ac:dyDescent="0.25">
      <c r="A60" s="41">
        <v>4020200</v>
      </c>
      <c r="B60" s="12" t="s">
        <v>46</v>
      </c>
      <c r="C60" s="11">
        <f>4662929+403063</f>
        <v>5065992</v>
      </c>
      <c r="D60" s="11">
        <v>2084823</v>
      </c>
      <c r="E60" s="11">
        <v>1644224</v>
      </c>
      <c r="F60" s="11">
        <f>1073549+1979478</f>
        <v>3053027</v>
      </c>
      <c r="G60" s="11">
        <v>659460</v>
      </c>
      <c r="H60" s="11">
        <v>1870214</v>
      </c>
      <c r="I60" s="11">
        <v>542206</v>
      </c>
      <c r="J60" s="11">
        <v>416791</v>
      </c>
      <c r="K60" s="19">
        <f t="shared" si="12"/>
        <v>15336737</v>
      </c>
    </row>
    <row r="61" spans="1:11" x14ac:dyDescent="0.25">
      <c r="A61" s="41"/>
      <c r="B61" s="12"/>
      <c r="C61" s="11"/>
      <c r="D61" s="11"/>
      <c r="E61" s="11"/>
      <c r="F61" s="11"/>
      <c r="G61" s="11"/>
      <c r="H61" s="11"/>
      <c r="I61" s="11"/>
      <c r="J61" s="11"/>
      <c r="K61" s="19"/>
    </row>
    <row r="62" spans="1:11" ht="32.25" thickBot="1" x14ac:dyDescent="0.3">
      <c r="A62" s="46">
        <v>5000000</v>
      </c>
      <c r="B62" s="34" t="s">
        <v>47</v>
      </c>
      <c r="C62" s="35">
        <f>25352403-5561609</f>
        <v>19790794</v>
      </c>
      <c r="D62" s="35">
        <f>521962+712232</f>
        <v>1234194</v>
      </c>
      <c r="E62" s="35">
        <v>21497680</v>
      </c>
      <c r="F62" s="35">
        <v>9510687</v>
      </c>
      <c r="G62" s="35">
        <f>3256710+60625</f>
        <v>3317335</v>
      </c>
      <c r="H62" s="35">
        <v>6171273</v>
      </c>
      <c r="I62" s="35">
        <f>6617364-61224</f>
        <v>6556140</v>
      </c>
      <c r="J62" s="35">
        <v>3114122</v>
      </c>
      <c r="K62" s="36">
        <f>SUM(C62:J62)</f>
        <v>71192225</v>
      </c>
    </row>
    <row r="63" spans="1:11" ht="16.5" thickBot="1" x14ac:dyDescent="0.3">
      <c r="A63" s="25"/>
      <c r="B63" s="26" t="s">
        <v>48</v>
      </c>
      <c r="C63" s="40">
        <f>SUM(C14+C40+C59+C62)</f>
        <v>329319728</v>
      </c>
      <c r="D63" s="40">
        <f t="shared" ref="D63:J63" si="13">SUM(D14+D40+D59+D62)</f>
        <v>38504146</v>
      </c>
      <c r="E63" s="40">
        <f t="shared" si="13"/>
        <v>249427396</v>
      </c>
      <c r="F63" s="40">
        <f t="shared" si="13"/>
        <v>203653753</v>
      </c>
      <c r="G63" s="40">
        <f t="shared" si="13"/>
        <v>95024482</v>
      </c>
      <c r="H63" s="40">
        <f t="shared" si="13"/>
        <v>139049177</v>
      </c>
      <c r="I63" s="40">
        <f t="shared" si="13"/>
        <v>69134950</v>
      </c>
      <c r="J63" s="40">
        <f t="shared" si="13"/>
        <v>40275403</v>
      </c>
      <c r="K63" s="24">
        <f>SUM(C63:J63)</f>
        <v>1164389035</v>
      </c>
    </row>
  </sheetData>
  <mergeCells count="4">
    <mergeCell ref="I7:K7"/>
    <mergeCell ref="H8:K8"/>
    <mergeCell ref="I9:K9"/>
    <mergeCell ref="A11:K11"/>
  </mergeCells>
  <pageMargins left="0.39370078740157483" right="0.39370078740157483" top="0.47244094488188981" bottom="0.19685039370078741" header="0" footer="0"/>
  <pageSetup paperSize="9" scale="72" firstPageNumber="187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№3.1 (422)</vt:lpstr>
      <vt:lpstr>'Приложение №3.1 (422)'!Заголовки_для_печати</vt:lpstr>
      <vt:lpstr>'Приложение №3.1 (422)'!Область_печати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2022-03-18T08:23:30Z</dcterms:modified>
</cp:coreProperties>
</file>