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8 (365)" sheetId="5" r:id="rId1"/>
  </sheets>
  <definedNames>
    <definedName name="_xlnm.Print_Titles" localSheetId="0">'Приложение № 8 (365)'!$18:$21</definedName>
    <definedName name="_xlnm.Print_Area" localSheetId="0">'Приложение № 8 (365)'!$A$1:$T$43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" l="1"/>
  <c r="U16" i="5" s="1"/>
  <c r="S31" i="5"/>
  <c r="S17" i="5" s="1"/>
  <c r="U17" i="5" s="1"/>
  <c r="U9" i="5"/>
  <c r="U10" i="5"/>
  <c r="U11" i="5"/>
  <c r="U12" i="5"/>
  <c r="U13" i="5"/>
  <c r="U14" i="5"/>
  <c r="U15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42" i="5"/>
  <c r="U43" i="5"/>
  <c r="U8" i="5"/>
  <c r="T31" i="5" l="1"/>
  <c r="T15" i="5" l="1"/>
  <c r="T13" i="5" l="1"/>
  <c r="T42" i="5" l="1"/>
  <c r="M23" i="5"/>
  <c r="M30" i="5" l="1"/>
  <c r="M29" i="5"/>
  <c r="M28" i="5"/>
  <c r="M27" i="5"/>
  <c r="M26" i="5"/>
  <c r="M25" i="5"/>
  <c r="M24" i="5"/>
  <c r="I30" i="5"/>
  <c r="H30" i="5" s="1"/>
  <c r="I29" i="5"/>
  <c r="H29" i="5" s="1"/>
  <c r="I28" i="5"/>
  <c r="H28" i="5" s="1"/>
  <c r="I27" i="5"/>
  <c r="H27" i="5" s="1"/>
  <c r="I26" i="5"/>
  <c r="H26" i="5" s="1"/>
  <c r="I25" i="5"/>
  <c r="H25" i="5" s="1"/>
  <c r="I24" i="5"/>
  <c r="H24" i="5" s="1"/>
  <c r="I23" i="5"/>
  <c r="H23" i="5" s="1"/>
  <c r="G30" i="5"/>
  <c r="G29" i="5"/>
  <c r="G28" i="5"/>
  <c r="G27" i="5"/>
  <c r="G26" i="5"/>
  <c r="R22" i="5" l="1"/>
  <c r="T8" i="5"/>
  <c r="T11" i="5" l="1"/>
  <c r="P22" i="5" l="1"/>
  <c r="O22" i="5"/>
  <c r="M22" i="5"/>
  <c r="L22" i="5"/>
  <c r="K22" i="5"/>
  <c r="J22" i="5"/>
  <c r="I22" i="5"/>
  <c r="G22" i="5"/>
  <c r="F22" i="5"/>
  <c r="N30" i="5"/>
  <c r="Q30" i="5" s="1"/>
  <c r="T30" i="5" s="1"/>
  <c r="N29" i="5"/>
  <c r="Q29" i="5" s="1"/>
  <c r="T29" i="5" s="1"/>
  <c r="N28" i="5"/>
  <c r="Q28" i="5" s="1"/>
  <c r="T28" i="5" s="1"/>
  <c r="N27" i="5"/>
  <c r="Q27" i="5" s="1"/>
  <c r="T27" i="5" s="1"/>
  <c r="N26" i="5"/>
  <c r="Q26" i="5" s="1"/>
  <c r="T26" i="5" s="1"/>
  <c r="N25" i="5"/>
  <c r="Q25" i="5" s="1"/>
  <c r="T25" i="5" s="1"/>
  <c r="N24" i="5"/>
  <c r="Q24" i="5" s="1"/>
  <c r="T24" i="5" s="1"/>
  <c r="N23" i="5"/>
  <c r="Q23" i="5" s="1"/>
  <c r="T23" i="5" l="1"/>
  <c r="Q22" i="5"/>
  <c r="T22" i="5"/>
  <c r="T17" i="5" s="1"/>
  <c r="N22" i="5"/>
  <c r="T16" i="5" l="1"/>
  <c r="H22" i="5"/>
</calcChain>
</file>

<file path=xl/sharedStrings.xml><?xml version="1.0" encoding="utf-8"?>
<sst xmlns="http://schemas.openxmlformats.org/spreadsheetml/2006/main" count="104" uniqueCount="96">
  <si>
    <t>1</t>
  </si>
  <si>
    <t>№ п/п</t>
  </si>
  <si>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</si>
  <si>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</si>
  <si>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</si>
  <si>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Отчисления от акцизного сбора на газ углеводородный сжиженный, реализуемый в качестве автомобильного топлива</t>
  </si>
  <si>
    <t>РАСХОДЫ ВСЕГО, в том числе:</t>
  </si>
  <si>
    <t xml:space="preserve">  "О республиканском бюджете на 2021 год"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</si>
  <si>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</si>
  <si>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</si>
  <si>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</si>
  <si>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</si>
  <si>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</si>
  <si>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</si>
  <si>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государственной собственности</t>
  </si>
  <si>
    <t>по автомобильным дорогам общего пользования, находящимся в муниципальной собственности</t>
  </si>
  <si>
    <t>г.Тирасполь</t>
  </si>
  <si>
    <t>г. Днестровск</t>
  </si>
  <si>
    <t>г. Бендеры</t>
  </si>
  <si>
    <t>Дубоссарский район и г. Дубоссары</t>
  </si>
  <si>
    <t>Каменский район и г. Каменка</t>
  </si>
  <si>
    <t xml:space="preserve">Рыбницкий район и г. Рыбница </t>
  </si>
  <si>
    <t xml:space="preserve">Слободзейский район и г. Слободзея </t>
  </si>
  <si>
    <t xml:space="preserve">Министерство экономического развития Приднестровской Молдавской Республики </t>
  </si>
  <si>
    <t>Итого расходы за счет средств                                                                     Дорожного фонда ПМР,  руб.</t>
  </si>
  <si>
    <t>к  Закону Приднестровской Молдавской Республики</t>
  </si>
  <si>
    <t>Всего субсидий на исполнение программ развития дорожной отрасли, руб.</t>
  </si>
  <si>
    <t>Распределение субсидий на обустройство мест стоянки, парковки</t>
  </si>
  <si>
    <t>Доля количества зарегистрированных транспортных средств по городам (районам)</t>
  </si>
  <si>
    <t>налог с владельцев   транспортных средств</t>
  </si>
  <si>
    <t>ВСЕГО</t>
  </si>
  <si>
    <t xml:space="preserve"> в том числе</t>
  </si>
  <si>
    <t>на формирование программ развития дорожной отрасли</t>
  </si>
  <si>
    <t>на ремонт и реконструкцию тротуаров</t>
  </si>
  <si>
    <t xml:space="preserve">на благоустройство территорий образовательных  и соц.-культ учреждений </t>
  </si>
  <si>
    <t xml:space="preserve">Основные характеристики Дорожного фонда Приднестровской Молдавской Республики на 2021 год </t>
  </si>
  <si>
    <t>иные поступления в Дорожный фонд</t>
  </si>
  <si>
    <t>2.2</t>
  </si>
  <si>
    <t>Субсидии на цели финансирования обустройства мест стоянки, парковки, руб.</t>
  </si>
  <si>
    <t>Наименование государственной администрации</t>
  </si>
  <si>
    <t>Григориопольский район и                                      г. Григориополь</t>
  </si>
  <si>
    <t>(руб.)</t>
  </si>
  <si>
    <t>ОСТАТОК ВСЕГО, в том числе:</t>
  </si>
  <si>
    <t>Остаток на счете Дорожного фонда ПМР по состоянию на 01.01.2021г.</t>
  </si>
  <si>
    <t>2</t>
  </si>
  <si>
    <t>2.1</t>
  </si>
  <si>
    <t>2.3</t>
  </si>
  <si>
    <t>2.4</t>
  </si>
  <si>
    <t>3.1.1</t>
  </si>
  <si>
    <t>3.1</t>
  </si>
  <si>
    <t>3.1.2</t>
  </si>
  <si>
    <t>капитальный ремонт путепровода по ул. Котовского - ул. Панина</t>
  </si>
  <si>
    <t>расширение участков автодорог в районе ул. Котовского и ул. Суворова</t>
  </si>
  <si>
    <t>3.2</t>
  </si>
  <si>
    <t>усиление подпорных стенок на пересечении ул. Коммунистической с железной дорогой (в районе ЗАО "Флоаре")</t>
  </si>
  <si>
    <t>Отчисления от единого таможенного платежа в размере 13,19%</t>
  </si>
  <si>
    <t>1.1</t>
  </si>
  <si>
    <t>1.2</t>
  </si>
  <si>
    <t>Остаток субсидий на развитие дорожной отрасли ПМР на счетах местных бюджетов по состоянию на 01.01.2021г.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</si>
  <si>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</si>
  <si>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</si>
  <si>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</si>
  <si>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</si>
  <si>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</si>
  <si>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</si>
  <si>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</si>
  <si>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</si>
  <si>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3.1.2.1</t>
  </si>
  <si>
    <t>3.1.2.2</t>
  </si>
  <si>
    <t>3.1.2.3</t>
  </si>
  <si>
    <t>Всего субсидий, в том числе:</t>
  </si>
  <si>
    <t>Доля для распределения  иных поступлений в Дорожный фонд  ПМР</t>
  </si>
  <si>
    <t>Расходы местных бюджетов на исполнение программ развития дорожной отрасли с учетом остатков на счетах местных бюджетов  по состоянию на 01.01.2021г.</t>
  </si>
  <si>
    <t>3.1.2.4</t>
  </si>
  <si>
    <t>улучшение транспортной инфраструктуры в районе повышенного режима безопасности г. Бендеры и населенных пунктов Гыска, Протягайловка, Варница и микрорайона Северный</t>
  </si>
  <si>
    <t>для перечисления 0,8551% поступлений Дорожного фонда ПМР (за исключением налога с владельцев транспортных средств) на проведение работ по  обследованию мостовых сооружений,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экспертизы проектно-сметной документации</t>
  </si>
  <si>
    <t>3.1.2.5</t>
  </si>
  <si>
    <t xml:space="preserve">Реконструкция тротуаров по ул. Ленина </t>
  </si>
  <si>
    <t>3.1.2.6</t>
  </si>
  <si>
    <t xml:space="preserve">Реконструкция тротуарного покрытия на площади Освобождения </t>
  </si>
  <si>
    <t>3.1.2.7</t>
  </si>
  <si>
    <t xml:space="preserve">Ремонт  асфальтобетонного покрытия по ул. Ак. Федорова </t>
  </si>
  <si>
    <t xml:space="preserve">Реконструкция тротуаров по ул. Ак.Федорова и ул. Лазо (от ул. Ак.Федорова до ул. Кирова) </t>
  </si>
  <si>
    <t>3.1.2.8</t>
  </si>
  <si>
    <t>3.1.2.9</t>
  </si>
  <si>
    <t xml:space="preserve">Ремонт и реконструкция тротуаров с устройством плиточного покрытия в центральной части города </t>
  </si>
  <si>
    <t xml:space="preserve">Замена периметра ограждения и колесоотбойников на путепроводе по ул. Суворова – ул. Панина </t>
  </si>
  <si>
    <t>3.1.2.10</t>
  </si>
  <si>
    <t>отсутствует</t>
  </si>
  <si>
    <t xml:space="preserve">действующая редакция </t>
  </si>
  <si>
    <t>предлагаемая редакция</t>
  </si>
  <si>
    <t>-</t>
  </si>
  <si>
    <t>отклонение</t>
  </si>
  <si>
    <r>
      <t xml:space="preserve">Целевые субсидии государственной администрации города Бендеры </t>
    </r>
    <r>
      <rPr>
        <sz val="10"/>
        <rFont val="Times New Roman"/>
        <family val="1"/>
        <charset val="204"/>
      </rPr>
      <t>(в размере 10,2633 % поступлений Дорожного фонда ПМР (за исключением налога с владельцев транспортных средств) и остатка на счете Дорожного фонда ПМР по состоянию на 01.01.2021 г.),</t>
    </r>
    <r>
      <rPr>
        <b/>
        <sz val="10"/>
        <rFont val="Times New Roman"/>
        <family val="1"/>
        <charset val="204"/>
      </rPr>
      <t xml:space="preserve"> в том числе:</t>
    </r>
  </si>
  <si>
    <r>
      <t xml:space="preserve">Источник расходов на цели реализации с 1 апреля 2021 года решений по повышению заработной платы работников бюджетной сферы и пенсий </t>
    </r>
    <r>
      <rPr>
        <sz val="10"/>
        <rFont val="Times New Roman"/>
        <family val="1"/>
        <charset val="204"/>
      </rPr>
      <t xml:space="preserve">(в размере 10,7899 % поступлений Дорожного фонда ПМР (за исключением налога с владельцев транспортных средств)) </t>
    </r>
  </si>
  <si>
    <t>Сравнительная таблица к Приложению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</si>
</sst>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0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80" zoomScaleNormal="80" workbookViewId="0">
      <pane xSplit="1" ySplit="6" topLeftCell="E31" activePane="bottomRight" state="frozenSplit"/>
      <selection pane="topRight" activeCell="B1" sqref="B1"/>
      <selection pane="bottomLeft" activeCell="A14" sqref="A14"/>
      <selection pane="bottomRight" activeCell="M1" sqref="M1:U1"/>
    </sheetView>
  </sheetViews>
  <sheetFormatPr defaultColWidth="11" defaultRowHeight="12.75" x14ac:dyDescent="0.25"/>
  <cols>
    <col min="1" max="1" width="8" style="26" customWidth="1"/>
    <col min="2" max="2" width="36.5703125" style="3" customWidth="1"/>
    <col min="3" max="6" width="11.140625" style="3" bestFit="1" customWidth="1"/>
    <col min="7" max="7" width="13" style="3" customWidth="1"/>
    <col min="8" max="8" width="13.7109375" style="3" customWidth="1"/>
    <col min="9" max="9" width="12.5703125" style="3" customWidth="1"/>
    <col min="10" max="10" width="12.7109375" style="3" customWidth="1"/>
    <col min="11" max="11" width="11.140625" style="3" bestFit="1" customWidth="1"/>
    <col min="12" max="12" width="13.28515625" style="3" customWidth="1"/>
    <col min="13" max="13" width="13.5703125" style="3" customWidth="1"/>
    <col min="14" max="14" width="13.28515625" style="3" customWidth="1"/>
    <col min="15" max="15" width="11.140625" style="3" bestFit="1" customWidth="1"/>
    <col min="16" max="16" width="10.7109375" style="3" customWidth="1"/>
    <col min="17" max="17" width="14.140625" style="3" customWidth="1"/>
    <col min="18" max="18" width="10.7109375" style="3" customWidth="1"/>
    <col min="19" max="20" width="13.5703125" style="3" bestFit="1" customWidth="1"/>
    <col min="21" max="21" width="12.28515625" style="3" customWidth="1"/>
    <col min="22" max="22" width="13.5703125" style="3" bestFit="1" customWidth="1"/>
    <col min="23" max="23" width="11.85546875" style="3" customWidth="1"/>
    <col min="24" max="16384" width="11" style="3"/>
  </cols>
  <sheetData>
    <row r="1" spans="1:22" s="29" customFormat="1" ht="11.25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M1" s="60" t="s">
        <v>95</v>
      </c>
      <c r="N1" s="60"/>
      <c r="O1" s="60"/>
      <c r="P1" s="60"/>
      <c r="Q1" s="60"/>
      <c r="R1" s="60"/>
      <c r="S1" s="60"/>
      <c r="T1" s="60"/>
      <c r="U1" s="60"/>
    </row>
    <row r="2" spans="1:22" s="29" customFormat="1" ht="11.25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M2" s="60" t="s">
        <v>25</v>
      </c>
      <c r="N2" s="60"/>
      <c r="O2" s="60"/>
      <c r="P2" s="60"/>
      <c r="Q2" s="60"/>
      <c r="R2" s="60"/>
      <c r="S2" s="60"/>
      <c r="T2" s="60"/>
      <c r="U2" s="60"/>
    </row>
    <row r="3" spans="1:22" s="29" customFormat="1" ht="11.25" x14ac:dyDescent="0.2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M3" s="60" t="s">
        <v>7</v>
      </c>
      <c r="N3" s="60"/>
      <c r="O3" s="60"/>
      <c r="P3" s="60"/>
      <c r="Q3" s="60"/>
      <c r="R3" s="60"/>
      <c r="S3" s="60"/>
      <c r="T3" s="60"/>
      <c r="U3" s="60"/>
    </row>
    <row r="4" spans="1:22" ht="10.1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4"/>
    </row>
    <row r="5" spans="1:22" ht="15" customHeight="1" x14ac:dyDescent="0.2">
      <c r="A5" s="61" t="s">
        <v>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2" ht="13.5" thickBot="1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  <c r="U6" s="4" t="s">
        <v>41</v>
      </c>
    </row>
    <row r="7" spans="1:22" ht="25.5" x14ac:dyDescent="0.2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 t="s">
        <v>89</v>
      </c>
      <c r="T7" s="41" t="s">
        <v>90</v>
      </c>
      <c r="U7" s="42" t="s">
        <v>92</v>
      </c>
    </row>
    <row r="8" spans="1:22" s="7" customFormat="1" x14ac:dyDescent="0.2">
      <c r="A8" s="15" t="s">
        <v>0</v>
      </c>
      <c r="B8" s="52" t="s">
        <v>42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30">
        <v>5711779</v>
      </c>
      <c r="T8" s="30">
        <f>SUM(T9:T10)</f>
        <v>5711779</v>
      </c>
      <c r="U8" s="16">
        <f>T8-S8</f>
        <v>0</v>
      </c>
      <c r="V8" s="6"/>
    </row>
    <row r="9" spans="1:22" x14ac:dyDescent="0.25">
      <c r="A9" s="8" t="s">
        <v>56</v>
      </c>
      <c r="B9" s="53" t="s">
        <v>43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31">
        <v>4492529</v>
      </c>
      <c r="T9" s="31">
        <v>4492529</v>
      </c>
      <c r="U9" s="9">
        <f t="shared" ref="U9:U43" si="0">T9-S9</f>
        <v>0</v>
      </c>
      <c r="V9" s="10"/>
    </row>
    <row r="10" spans="1:22" s="7" customFormat="1" x14ac:dyDescent="0.25">
      <c r="A10" s="8" t="s">
        <v>57</v>
      </c>
      <c r="B10" s="53" t="s">
        <v>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31">
        <v>1219250</v>
      </c>
      <c r="T10" s="31">
        <v>1219250</v>
      </c>
      <c r="U10" s="9">
        <f t="shared" si="0"/>
        <v>0</v>
      </c>
      <c r="V10" s="6"/>
    </row>
    <row r="11" spans="1:22" x14ac:dyDescent="0.2">
      <c r="A11" s="15" t="s">
        <v>44</v>
      </c>
      <c r="B11" s="52" t="s">
        <v>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32">
        <v>199224145</v>
      </c>
      <c r="T11" s="32">
        <f>SUM(T12:T15)</f>
        <v>199224145</v>
      </c>
      <c r="U11" s="43">
        <f t="shared" si="0"/>
        <v>0</v>
      </c>
      <c r="V11" s="10"/>
    </row>
    <row r="12" spans="1:22" ht="15.75" customHeight="1" x14ac:dyDescent="0.25">
      <c r="A12" s="8" t="s">
        <v>45</v>
      </c>
      <c r="B12" s="53" t="s">
        <v>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31">
        <v>10981341</v>
      </c>
      <c r="T12" s="31">
        <v>10981341</v>
      </c>
      <c r="U12" s="9">
        <f t="shared" si="0"/>
        <v>0</v>
      </c>
      <c r="V12" s="10"/>
    </row>
    <row r="13" spans="1:22" ht="15.75" customHeight="1" x14ac:dyDescent="0.25">
      <c r="A13" s="8" t="s">
        <v>37</v>
      </c>
      <c r="B13" s="53" t="s">
        <v>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31">
        <v>77480018</v>
      </c>
      <c r="T13" s="31">
        <f>75870574+1686000-76556</f>
        <v>77480018</v>
      </c>
      <c r="U13" s="9">
        <f t="shared" si="0"/>
        <v>0</v>
      </c>
      <c r="V13" s="10"/>
    </row>
    <row r="14" spans="1:22" ht="15.75" customHeight="1" x14ac:dyDescent="0.25">
      <c r="A14" s="8" t="s">
        <v>46</v>
      </c>
      <c r="B14" s="53" t="s">
        <v>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31">
        <v>473506</v>
      </c>
      <c r="T14" s="31">
        <v>473506</v>
      </c>
      <c r="U14" s="9">
        <f t="shared" si="0"/>
        <v>0</v>
      </c>
      <c r="V14" s="10"/>
    </row>
    <row r="15" spans="1:22" s="12" customFormat="1" x14ac:dyDescent="0.25">
      <c r="A15" s="8" t="s">
        <v>47</v>
      </c>
      <c r="B15" s="53" t="s">
        <v>55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31">
        <v>110289280</v>
      </c>
      <c r="T15" s="31">
        <f>87480248+380000+1602468+20826564</f>
        <v>110289280</v>
      </c>
      <c r="U15" s="9">
        <f t="shared" si="0"/>
        <v>0</v>
      </c>
      <c r="V15" s="11"/>
    </row>
    <row r="16" spans="1:22" s="14" customFormat="1" x14ac:dyDescent="0.2">
      <c r="A16" s="44">
        <v>3</v>
      </c>
      <c r="B16" s="52" t="s">
        <v>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30">
        <f>S17+S42</f>
        <v>165561593</v>
      </c>
      <c r="T16" s="30">
        <f>SUM(T17+T42)</f>
        <v>171533529</v>
      </c>
      <c r="U16" s="16">
        <f t="shared" si="0"/>
        <v>5971936</v>
      </c>
      <c r="V16" s="13"/>
    </row>
    <row r="17" spans="1:23" s="14" customFormat="1" x14ac:dyDescent="0.25">
      <c r="A17" s="15" t="s">
        <v>49</v>
      </c>
      <c r="B17" s="54" t="s">
        <v>72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30">
        <f>S22+S31</f>
        <v>164130067</v>
      </c>
      <c r="T17" s="30">
        <f>T22+T31</f>
        <v>170102003</v>
      </c>
      <c r="U17" s="16">
        <f t="shared" si="0"/>
        <v>5971936</v>
      </c>
      <c r="V17" s="13"/>
    </row>
    <row r="18" spans="1:23" s="14" customFormat="1" ht="84" customHeight="1" x14ac:dyDescent="0.25">
      <c r="A18" s="55" t="s">
        <v>1</v>
      </c>
      <c r="B18" s="56" t="s">
        <v>39</v>
      </c>
      <c r="C18" s="56" t="s">
        <v>8</v>
      </c>
      <c r="D18" s="56"/>
      <c r="E18" s="56"/>
      <c r="F18" s="50" t="s">
        <v>71</v>
      </c>
      <c r="G18" s="56" t="s">
        <v>9</v>
      </c>
      <c r="H18" s="56"/>
      <c r="I18" s="56"/>
      <c r="J18" s="56"/>
      <c r="K18" s="56"/>
      <c r="L18" s="56" t="s">
        <v>10</v>
      </c>
      <c r="M18" s="56"/>
      <c r="N18" s="58" t="s">
        <v>26</v>
      </c>
      <c r="O18" s="56" t="s">
        <v>27</v>
      </c>
      <c r="P18" s="56"/>
      <c r="Q18" s="50" t="s">
        <v>24</v>
      </c>
      <c r="R18" s="50" t="s">
        <v>58</v>
      </c>
      <c r="S18" s="50" t="s">
        <v>24</v>
      </c>
      <c r="T18" s="50" t="s">
        <v>24</v>
      </c>
      <c r="U18" s="51" t="s">
        <v>91</v>
      </c>
    </row>
    <row r="19" spans="1:23" s="14" customFormat="1" ht="37.5" customHeight="1" x14ac:dyDescent="0.25">
      <c r="A19" s="55"/>
      <c r="B19" s="56"/>
      <c r="C19" s="50" t="s">
        <v>11</v>
      </c>
      <c r="D19" s="50" t="s">
        <v>12</v>
      </c>
      <c r="E19" s="50" t="s">
        <v>13</v>
      </c>
      <c r="F19" s="50"/>
      <c r="G19" s="50" t="s">
        <v>14</v>
      </c>
      <c r="H19" s="56" t="s">
        <v>15</v>
      </c>
      <c r="I19" s="56"/>
      <c r="J19" s="56"/>
      <c r="K19" s="56"/>
      <c r="L19" s="50" t="s">
        <v>29</v>
      </c>
      <c r="M19" s="50" t="s">
        <v>36</v>
      </c>
      <c r="N19" s="58"/>
      <c r="O19" s="58" t="s">
        <v>28</v>
      </c>
      <c r="P19" s="58" t="s">
        <v>38</v>
      </c>
      <c r="Q19" s="50"/>
      <c r="R19" s="50"/>
      <c r="S19" s="50"/>
      <c r="T19" s="50"/>
      <c r="U19" s="51"/>
    </row>
    <row r="20" spans="1:23" s="14" customFormat="1" ht="50.25" customHeight="1" x14ac:dyDescent="0.25">
      <c r="A20" s="55"/>
      <c r="B20" s="56"/>
      <c r="C20" s="50"/>
      <c r="D20" s="50"/>
      <c r="E20" s="50"/>
      <c r="F20" s="50"/>
      <c r="G20" s="50"/>
      <c r="H20" s="50" t="s">
        <v>30</v>
      </c>
      <c r="I20" s="56" t="s">
        <v>31</v>
      </c>
      <c r="J20" s="56"/>
      <c r="K20" s="56"/>
      <c r="L20" s="50"/>
      <c r="M20" s="50"/>
      <c r="N20" s="58"/>
      <c r="O20" s="58"/>
      <c r="P20" s="58"/>
      <c r="Q20" s="50"/>
      <c r="R20" s="50"/>
      <c r="S20" s="50"/>
      <c r="T20" s="50"/>
      <c r="U20" s="51"/>
    </row>
    <row r="21" spans="1:23" s="14" customFormat="1" ht="142.5" x14ac:dyDescent="0.25">
      <c r="A21" s="55"/>
      <c r="B21" s="56"/>
      <c r="C21" s="50"/>
      <c r="D21" s="50"/>
      <c r="E21" s="50"/>
      <c r="F21" s="50"/>
      <c r="G21" s="50"/>
      <c r="H21" s="50"/>
      <c r="I21" s="17" t="s">
        <v>32</v>
      </c>
      <c r="J21" s="17" t="s">
        <v>33</v>
      </c>
      <c r="K21" s="17" t="s">
        <v>34</v>
      </c>
      <c r="L21" s="50"/>
      <c r="M21" s="50"/>
      <c r="N21" s="58"/>
      <c r="O21" s="58"/>
      <c r="P21" s="58"/>
      <c r="Q21" s="50"/>
      <c r="R21" s="50"/>
      <c r="S21" s="50"/>
      <c r="T21" s="50"/>
      <c r="U21" s="51"/>
    </row>
    <row r="22" spans="1:23" s="14" customFormat="1" x14ac:dyDescent="0.25">
      <c r="A22" s="44" t="s">
        <v>48</v>
      </c>
      <c r="B22" s="33" t="s">
        <v>70</v>
      </c>
      <c r="C22" s="34"/>
      <c r="D22" s="34"/>
      <c r="E22" s="34"/>
      <c r="F22" s="35">
        <f t="shared" ref="F22:T22" si="1">SUM(F23:F30)</f>
        <v>0.99999999999999989</v>
      </c>
      <c r="G22" s="36">
        <f t="shared" si="1"/>
        <v>53112812</v>
      </c>
      <c r="H22" s="36">
        <f t="shared" si="1"/>
        <v>84223547</v>
      </c>
      <c r="I22" s="36">
        <f t="shared" si="1"/>
        <v>64785589</v>
      </c>
      <c r="J22" s="36">
        <f t="shared" si="1"/>
        <v>13195252</v>
      </c>
      <c r="K22" s="36">
        <f t="shared" si="1"/>
        <v>6242706</v>
      </c>
      <c r="L22" s="36">
        <f t="shared" si="1"/>
        <v>10981341</v>
      </c>
      <c r="M22" s="36">
        <f t="shared" si="1"/>
        <v>126355018</v>
      </c>
      <c r="N22" s="36">
        <f t="shared" si="1"/>
        <v>137336359</v>
      </c>
      <c r="O22" s="35">
        <f t="shared" si="1"/>
        <v>1</v>
      </c>
      <c r="P22" s="36">
        <f t="shared" si="1"/>
        <v>3899545</v>
      </c>
      <c r="Q22" s="36">
        <f t="shared" si="1"/>
        <v>141235904</v>
      </c>
      <c r="R22" s="36">
        <f t="shared" si="1"/>
        <v>1219250</v>
      </c>
      <c r="S22" s="36">
        <v>142455154</v>
      </c>
      <c r="T22" s="36">
        <f t="shared" si="1"/>
        <v>142455154</v>
      </c>
      <c r="U22" s="45">
        <f t="shared" si="0"/>
        <v>0</v>
      </c>
      <c r="W22" s="10"/>
    </row>
    <row r="23" spans="1:23" s="14" customFormat="1" x14ac:dyDescent="0.25">
      <c r="A23" s="46" t="s">
        <v>59</v>
      </c>
      <c r="B23" s="18" t="s">
        <v>16</v>
      </c>
      <c r="C23" s="19"/>
      <c r="D23" s="19">
        <v>1</v>
      </c>
      <c r="E23" s="19">
        <v>1</v>
      </c>
      <c r="F23" s="20">
        <v>0.1588</v>
      </c>
      <c r="G23" s="21">
        <v>0</v>
      </c>
      <c r="H23" s="21">
        <f>SUM(I23:K23)</f>
        <v>24943707</v>
      </c>
      <c r="I23" s="21">
        <f>19893105+380000+220602</f>
        <v>20493707</v>
      </c>
      <c r="J23" s="21">
        <v>2000000</v>
      </c>
      <c r="K23" s="21">
        <v>2450000</v>
      </c>
      <c r="L23" s="21">
        <v>4872967</v>
      </c>
      <c r="M23" s="21">
        <f>19470138+380000+220602</f>
        <v>20070740</v>
      </c>
      <c r="N23" s="21">
        <f>L23+M23</f>
        <v>24943707</v>
      </c>
      <c r="O23" s="19">
        <v>0.27539999999999998</v>
      </c>
      <c r="P23" s="21">
        <v>1073935</v>
      </c>
      <c r="Q23" s="21">
        <f>N23+P23</f>
        <v>26017642</v>
      </c>
      <c r="R23" s="21">
        <v>346001</v>
      </c>
      <c r="S23" s="21">
        <v>26363643</v>
      </c>
      <c r="T23" s="21">
        <f>Q23+R23</f>
        <v>26363643</v>
      </c>
      <c r="U23" s="25">
        <f t="shared" si="0"/>
        <v>0</v>
      </c>
      <c r="W23" s="10"/>
    </row>
    <row r="24" spans="1:23" s="14" customFormat="1" x14ac:dyDescent="0.25">
      <c r="A24" s="46" t="s">
        <v>60</v>
      </c>
      <c r="B24" s="18" t="s">
        <v>17</v>
      </c>
      <c r="C24" s="19"/>
      <c r="D24" s="19">
        <v>1</v>
      </c>
      <c r="E24" s="19">
        <v>1</v>
      </c>
      <c r="F24" s="20">
        <v>4.7000000000000002E-3</v>
      </c>
      <c r="G24" s="21">
        <v>0</v>
      </c>
      <c r="H24" s="21">
        <f t="shared" ref="H24:H30" si="2">SUM(I24:K24)</f>
        <v>882642</v>
      </c>
      <c r="I24" s="21">
        <f>649268+6608</f>
        <v>655876</v>
      </c>
      <c r="J24" s="21">
        <v>150841</v>
      </c>
      <c r="K24" s="21">
        <v>75925</v>
      </c>
      <c r="L24" s="21">
        <v>290560</v>
      </c>
      <c r="M24" s="21">
        <f>585474+6608</f>
        <v>592082</v>
      </c>
      <c r="N24" s="21">
        <f t="shared" ref="N24:N30" si="3">L24+M24</f>
        <v>882642</v>
      </c>
      <c r="O24" s="19">
        <v>1.8700000000000001E-2</v>
      </c>
      <c r="P24" s="21">
        <v>72921</v>
      </c>
      <c r="Q24" s="21">
        <f t="shared" ref="Q24:Q30" si="4">N24+P24</f>
        <v>955563</v>
      </c>
      <c r="R24" s="21">
        <v>83605</v>
      </c>
      <c r="S24" s="21">
        <v>1039168</v>
      </c>
      <c r="T24" s="21">
        <f t="shared" ref="T24:T30" si="5">Q24+R24</f>
        <v>1039168</v>
      </c>
      <c r="U24" s="25">
        <f t="shared" si="0"/>
        <v>0</v>
      </c>
      <c r="W24" s="10"/>
    </row>
    <row r="25" spans="1:23" s="14" customFormat="1" x14ac:dyDescent="0.25">
      <c r="A25" s="46" t="s">
        <v>61</v>
      </c>
      <c r="B25" s="18" t="s">
        <v>18</v>
      </c>
      <c r="C25" s="19"/>
      <c r="D25" s="19">
        <v>1</v>
      </c>
      <c r="E25" s="19">
        <v>1</v>
      </c>
      <c r="F25" s="20">
        <v>0.10920000000000001</v>
      </c>
      <c r="G25" s="21">
        <v>0</v>
      </c>
      <c r="H25" s="21">
        <f t="shared" si="2"/>
        <v>15302117</v>
      </c>
      <c r="I25" s="21">
        <f>8458108+154660</f>
        <v>8612768</v>
      </c>
      <c r="J25" s="21">
        <v>5289349</v>
      </c>
      <c r="K25" s="21">
        <v>1400000</v>
      </c>
      <c r="L25" s="21">
        <v>1507150</v>
      </c>
      <c r="M25" s="21">
        <f>13640307+154660</f>
        <v>13794967</v>
      </c>
      <c r="N25" s="21">
        <f t="shared" si="3"/>
        <v>15302117</v>
      </c>
      <c r="O25" s="19">
        <v>0.19539999999999999</v>
      </c>
      <c r="P25" s="21">
        <v>761971</v>
      </c>
      <c r="Q25" s="21">
        <f t="shared" si="4"/>
        <v>16064088</v>
      </c>
      <c r="R25" s="21">
        <v>203927</v>
      </c>
      <c r="S25" s="21">
        <v>16268015</v>
      </c>
      <c r="T25" s="21">
        <f t="shared" si="5"/>
        <v>16268015</v>
      </c>
      <c r="U25" s="25">
        <f t="shared" si="0"/>
        <v>0</v>
      </c>
      <c r="W25" s="10"/>
    </row>
    <row r="26" spans="1:23" s="14" customFormat="1" ht="25.5" x14ac:dyDescent="0.25">
      <c r="A26" s="46" t="s">
        <v>62</v>
      </c>
      <c r="B26" s="18" t="s">
        <v>40</v>
      </c>
      <c r="C26" s="19">
        <v>0.47610000000000002</v>
      </c>
      <c r="D26" s="19">
        <v>0.52390000000000003</v>
      </c>
      <c r="E26" s="19">
        <v>1</v>
      </c>
      <c r="F26" s="20">
        <v>0.1207</v>
      </c>
      <c r="G26" s="21">
        <f>7353709+78587</f>
        <v>7432296</v>
      </c>
      <c r="H26" s="21">
        <f t="shared" si="2"/>
        <v>8178492</v>
      </c>
      <c r="I26" s="21">
        <f>5407415+86477</f>
        <v>5493892</v>
      </c>
      <c r="J26" s="21">
        <v>2154600</v>
      </c>
      <c r="K26" s="21">
        <v>530000</v>
      </c>
      <c r="L26" s="21">
        <v>360416</v>
      </c>
      <c r="M26" s="21">
        <f>15085308+165064</f>
        <v>15250372</v>
      </c>
      <c r="N26" s="21">
        <f t="shared" si="3"/>
        <v>15610788</v>
      </c>
      <c r="O26" s="19">
        <v>7.2300000000000003E-2</v>
      </c>
      <c r="P26" s="21">
        <v>281937</v>
      </c>
      <c r="Q26" s="21">
        <f t="shared" si="4"/>
        <v>15892725</v>
      </c>
      <c r="R26" s="21">
        <v>0</v>
      </c>
      <c r="S26" s="21">
        <v>15892725</v>
      </c>
      <c r="T26" s="21">
        <f t="shared" si="5"/>
        <v>15892725</v>
      </c>
      <c r="U26" s="25">
        <f t="shared" si="0"/>
        <v>0</v>
      </c>
      <c r="W26" s="10"/>
    </row>
    <row r="27" spans="1:23" s="14" customFormat="1" x14ac:dyDescent="0.25">
      <c r="A27" s="46" t="s">
        <v>63</v>
      </c>
      <c r="B27" s="22" t="s">
        <v>19</v>
      </c>
      <c r="C27" s="19">
        <v>0.53359999999999996</v>
      </c>
      <c r="D27" s="19">
        <v>0.46639999999999998</v>
      </c>
      <c r="E27" s="19">
        <v>1</v>
      </c>
      <c r="F27" s="20">
        <v>0.12740000000000001</v>
      </c>
      <c r="G27" s="21">
        <f>8925738+96331</f>
        <v>9022069</v>
      </c>
      <c r="H27" s="21">
        <f t="shared" si="2"/>
        <v>7885857</v>
      </c>
      <c r="I27" s="21">
        <f>6401658+84199</f>
        <v>6485857</v>
      </c>
      <c r="J27" s="21">
        <v>900000</v>
      </c>
      <c r="K27" s="21">
        <v>500000</v>
      </c>
      <c r="L27" s="21">
        <v>807475</v>
      </c>
      <c r="M27" s="21">
        <f>15919921+180530</f>
        <v>16100451</v>
      </c>
      <c r="N27" s="21">
        <f t="shared" si="3"/>
        <v>16907926</v>
      </c>
      <c r="O27" s="19">
        <v>7.9699999999999993E-2</v>
      </c>
      <c r="P27" s="21">
        <v>310794</v>
      </c>
      <c r="Q27" s="21">
        <f t="shared" si="4"/>
        <v>17218720</v>
      </c>
      <c r="R27" s="21">
        <v>20930</v>
      </c>
      <c r="S27" s="21">
        <v>17239650</v>
      </c>
      <c r="T27" s="21">
        <f t="shared" si="5"/>
        <v>17239650</v>
      </c>
      <c r="U27" s="25">
        <f t="shared" si="0"/>
        <v>0</v>
      </c>
      <c r="W27" s="10"/>
    </row>
    <row r="28" spans="1:23" s="14" customFormat="1" x14ac:dyDescent="0.25">
      <c r="A28" s="46" t="s">
        <v>64</v>
      </c>
      <c r="B28" s="22" t="s">
        <v>20</v>
      </c>
      <c r="C28" s="19">
        <v>0.61170000000000002</v>
      </c>
      <c r="D28" s="19">
        <v>0.38829999999999998</v>
      </c>
      <c r="E28" s="19">
        <v>1</v>
      </c>
      <c r="F28" s="20">
        <v>0.10050000000000001</v>
      </c>
      <c r="G28" s="21">
        <f>7875563+87037</f>
        <v>7962600</v>
      </c>
      <c r="H28" s="21">
        <f t="shared" si="2"/>
        <v>5054565</v>
      </c>
      <c r="I28" s="21">
        <f>4399315+55250</f>
        <v>4454565</v>
      </c>
      <c r="J28" s="21">
        <v>600000</v>
      </c>
      <c r="K28" s="21">
        <v>0</v>
      </c>
      <c r="L28" s="21">
        <v>318321</v>
      </c>
      <c r="M28" s="21">
        <f>12556557+142287</f>
        <v>12698844</v>
      </c>
      <c r="N28" s="21">
        <f t="shared" si="3"/>
        <v>13017165</v>
      </c>
      <c r="O28" s="19">
        <v>4.7100000000000003E-2</v>
      </c>
      <c r="P28" s="21">
        <v>183669</v>
      </c>
      <c r="Q28" s="21">
        <f t="shared" si="4"/>
        <v>13200834</v>
      </c>
      <c r="R28" s="21">
        <v>564725</v>
      </c>
      <c r="S28" s="21">
        <v>13765559</v>
      </c>
      <c r="T28" s="21">
        <f t="shared" si="5"/>
        <v>13765559</v>
      </c>
      <c r="U28" s="25">
        <f t="shared" si="0"/>
        <v>0</v>
      </c>
      <c r="W28" s="10"/>
    </row>
    <row r="29" spans="1:23" s="12" customFormat="1" x14ac:dyDescent="0.25">
      <c r="A29" s="46" t="s">
        <v>65</v>
      </c>
      <c r="B29" s="22" t="s">
        <v>21</v>
      </c>
      <c r="C29" s="19">
        <v>0.52629999999999999</v>
      </c>
      <c r="D29" s="19">
        <v>0.47370000000000001</v>
      </c>
      <c r="E29" s="19">
        <v>1</v>
      </c>
      <c r="F29" s="20">
        <v>0.1759</v>
      </c>
      <c r="G29" s="21">
        <f>12517948+131050</f>
        <v>12648998</v>
      </c>
      <c r="H29" s="21">
        <f t="shared" si="2"/>
        <v>11384820</v>
      </c>
      <c r="I29" s="21">
        <f>9817186+117953</f>
        <v>9935139</v>
      </c>
      <c r="J29" s="21">
        <v>801900</v>
      </c>
      <c r="K29" s="21">
        <v>647781</v>
      </c>
      <c r="L29" s="21">
        <v>1810840</v>
      </c>
      <c r="M29" s="21">
        <f>21973975+249003</f>
        <v>22222978</v>
      </c>
      <c r="N29" s="21">
        <f t="shared" si="3"/>
        <v>24033818</v>
      </c>
      <c r="O29" s="19">
        <v>0.14940000000000001</v>
      </c>
      <c r="P29" s="21">
        <v>582592</v>
      </c>
      <c r="Q29" s="21">
        <f t="shared" si="4"/>
        <v>24616410</v>
      </c>
      <c r="R29" s="21">
        <v>62</v>
      </c>
      <c r="S29" s="21">
        <v>24616472</v>
      </c>
      <c r="T29" s="21">
        <f t="shared" si="5"/>
        <v>24616472</v>
      </c>
      <c r="U29" s="25">
        <f t="shared" si="0"/>
        <v>0</v>
      </c>
      <c r="W29" s="10"/>
    </row>
    <row r="30" spans="1:23" s="14" customFormat="1" x14ac:dyDescent="0.25">
      <c r="A30" s="46" t="s">
        <v>66</v>
      </c>
      <c r="B30" s="22" t="s">
        <v>22</v>
      </c>
      <c r="C30" s="19">
        <v>0.60240000000000005</v>
      </c>
      <c r="D30" s="19">
        <v>0.39760000000000001</v>
      </c>
      <c r="E30" s="19">
        <v>1</v>
      </c>
      <c r="F30" s="20">
        <v>0.20280000000000001</v>
      </c>
      <c r="G30" s="21">
        <f>15873812+173037</f>
        <v>16046849</v>
      </c>
      <c r="H30" s="21">
        <f t="shared" si="2"/>
        <v>10591347</v>
      </c>
      <c r="I30" s="21">
        <f>8539576+114209</f>
        <v>8653785</v>
      </c>
      <c r="J30" s="21">
        <v>1298562</v>
      </c>
      <c r="K30" s="21">
        <v>639000</v>
      </c>
      <c r="L30" s="21">
        <v>1013612</v>
      </c>
      <c r="M30" s="21">
        <f>25337338+287246</f>
        <v>25624584</v>
      </c>
      <c r="N30" s="21">
        <f t="shared" si="3"/>
        <v>26638196</v>
      </c>
      <c r="O30" s="19">
        <v>0.16200000000000001</v>
      </c>
      <c r="P30" s="21">
        <v>631726</v>
      </c>
      <c r="Q30" s="21">
        <f t="shared" si="4"/>
        <v>27269922</v>
      </c>
      <c r="R30" s="21">
        <v>0</v>
      </c>
      <c r="S30" s="21">
        <v>27269922</v>
      </c>
      <c r="T30" s="21">
        <f t="shared" si="5"/>
        <v>27269922</v>
      </c>
      <c r="U30" s="25">
        <f t="shared" si="0"/>
        <v>0</v>
      </c>
      <c r="W30" s="10"/>
    </row>
    <row r="31" spans="1:23" s="14" customFormat="1" x14ac:dyDescent="0.25">
      <c r="A31" s="23" t="s">
        <v>50</v>
      </c>
      <c r="B31" s="57" t="s">
        <v>93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30">
        <f>S32+S33+S34+S35</f>
        <v>21674913</v>
      </c>
      <c r="T31" s="30">
        <f>SUM(T32:T41)</f>
        <v>27646849</v>
      </c>
      <c r="U31" s="16">
        <f t="shared" si="0"/>
        <v>5971936</v>
      </c>
      <c r="W31" s="10"/>
    </row>
    <row r="32" spans="1:23" s="14" customFormat="1" x14ac:dyDescent="0.25">
      <c r="A32" s="24" t="s">
        <v>67</v>
      </c>
      <c r="B32" s="37" t="s">
        <v>51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21">
        <v>4861390</v>
      </c>
      <c r="T32" s="21">
        <v>4861390</v>
      </c>
      <c r="U32" s="25">
        <f t="shared" si="0"/>
        <v>0</v>
      </c>
      <c r="W32" s="10"/>
    </row>
    <row r="33" spans="1:23" s="14" customFormat="1" x14ac:dyDescent="0.25">
      <c r="A33" s="24" t="s">
        <v>68</v>
      </c>
      <c r="B33" s="37" t="s">
        <v>52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21">
        <v>368310</v>
      </c>
      <c r="T33" s="21">
        <v>368310</v>
      </c>
      <c r="U33" s="25">
        <f t="shared" si="0"/>
        <v>0</v>
      </c>
      <c r="W33" s="10"/>
    </row>
    <row r="34" spans="1:23" s="14" customFormat="1" x14ac:dyDescent="0.25">
      <c r="A34" s="24" t="s">
        <v>69</v>
      </c>
      <c r="B34" s="37" t="s">
        <v>54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21">
        <v>1645213</v>
      </c>
      <c r="T34" s="21">
        <v>1645213</v>
      </c>
      <c r="U34" s="25">
        <f t="shared" si="0"/>
        <v>0</v>
      </c>
      <c r="W34" s="10"/>
    </row>
    <row r="35" spans="1:23" s="14" customFormat="1" x14ac:dyDescent="0.25">
      <c r="A35" s="24" t="s">
        <v>73</v>
      </c>
      <c r="B35" s="37" t="s">
        <v>74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21">
        <v>14800000</v>
      </c>
      <c r="T35" s="21">
        <v>14800000</v>
      </c>
      <c r="U35" s="25">
        <f t="shared" si="0"/>
        <v>0</v>
      </c>
      <c r="W35" s="10"/>
    </row>
    <row r="36" spans="1:23" s="14" customFormat="1" x14ac:dyDescent="0.2">
      <c r="A36" s="24" t="s">
        <v>76</v>
      </c>
      <c r="B36" s="38" t="s">
        <v>77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21" t="s">
        <v>88</v>
      </c>
      <c r="T36" s="21">
        <v>1753064</v>
      </c>
      <c r="U36" s="25">
        <v>1753064</v>
      </c>
      <c r="W36" s="10"/>
    </row>
    <row r="37" spans="1:23" s="14" customFormat="1" x14ac:dyDescent="0.2">
      <c r="A37" s="24" t="s">
        <v>78</v>
      </c>
      <c r="B37" s="38" t="s">
        <v>79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21" t="s">
        <v>88</v>
      </c>
      <c r="T37" s="21">
        <v>195611</v>
      </c>
      <c r="U37" s="25">
        <v>195611</v>
      </c>
      <c r="W37" s="10"/>
    </row>
    <row r="38" spans="1:23" s="14" customFormat="1" x14ac:dyDescent="0.2">
      <c r="A38" s="24" t="s">
        <v>80</v>
      </c>
      <c r="B38" s="38" t="s">
        <v>81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21" t="s">
        <v>88</v>
      </c>
      <c r="T38" s="21">
        <v>401261</v>
      </c>
      <c r="U38" s="25">
        <v>401261</v>
      </c>
      <c r="W38" s="10"/>
    </row>
    <row r="39" spans="1:23" s="14" customFormat="1" x14ac:dyDescent="0.2">
      <c r="A39" s="24" t="s">
        <v>83</v>
      </c>
      <c r="B39" s="38" t="s">
        <v>82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21" t="s">
        <v>88</v>
      </c>
      <c r="T39" s="21">
        <v>1210000</v>
      </c>
      <c r="U39" s="25">
        <v>1210000</v>
      </c>
      <c r="W39" s="10"/>
    </row>
    <row r="40" spans="1:23" s="14" customFormat="1" x14ac:dyDescent="0.2">
      <c r="A40" s="24" t="s">
        <v>84</v>
      </c>
      <c r="B40" s="38" t="s">
        <v>85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21" t="s">
        <v>88</v>
      </c>
      <c r="T40" s="21">
        <v>1900000</v>
      </c>
      <c r="U40" s="25">
        <v>1900000</v>
      </c>
      <c r="W40" s="10"/>
    </row>
    <row r="41" spans="1:23" s="14" customFormat="1" x14ac:dyDescent="0.2">
      <c r="A41" s="24" t="s">
        <v>87</v>
      </c>
      <c r="B41" s="38" t="s">
        <v>86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21" t="s">
        <v>88</v>
      </c>
      <c r="T41" s="21">
        <v>512000</v>
      </c>
      <c r="U41" s="25">
        <v>512000</v>
      </c>
      <c r="W41" s="10"/>
    </row>
    <row r="42" spans="1:23" s="12" customFormat="1" ht="38.25" x14ac:dyDescent="0.25">
      <c r="A42" s="15" t="s">
        <v>53</v>
      </c>
      <c r="B42" s="33" t="s">
        <v>23</v>
      </c>
      <c r="C42" s="57" t="s">
        <v>75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30">
        <v>1431526</v>
      </c>
      <c r="T42" s="30">
        <f>1151526+280000</f>
        <v>1431526</v>
      </c>
      <c r="U42" s="16">
        <f t="shared" si="0"/>
        <v>0</v>
      </c>
      <c r="W42" s="10"/>
    </row>
    <row r="43" spans="1:23" ht="13.5" thickBot="1" x14ac:dyDescent="0.3">
      <c r="A43" s="47">
        <v>4</v>
      </c>
      <c r="B43" s="59" t="s">
        <v>94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48">
        <v>18064125</v>
      </c>
      <c r="T43" s="48">
        <v>18064125</v>
      </c>
      <c r="U43" s="49">
        <f t="shared" si="0"/>
        <v>0</v>
      </c>
      <c r="W43" s="10"/>
    </row>
    <row r="44" spans="1:23" x14ac:dyDescent="0.25">
      <c r="P44" s="10"/>
      <c r="Q44" s="10"/>
      <c r="R44" s="10"/>
      <c r="S44" s="10"/>
    </row>
    <row r="45" spans="1:23" x14ac:dyDescent="0.25">
      <c r="T45" s="10"/>
    </row>
  </sheetData>
  <mergeCells count="41">
    <mergeCell ref="C42:R42"/>
    <mergeCell ref="B43:R43"/>
    <mergeCell ref="M1:U1"/>
    <mergeCell ref="M2:U2"/>
    <mergeCell ref="M3:U3"/>
    <mergeCell ref="A5:T5"/>
    <mergeCell ref="T18:T21"/>
    <mergeCell ref="C19:C21"/>
    <mergeCell ref="D19:D21"/>
    <mergeCell ref="E19:E21"/>
    <mergeCell ref="G19:G21"/>
    <mergeCell ref="H19:K19"/>
    <mergeCell ref="L19:L21"/>
    <mergeCell ref="M19:M21"/>
    <mergeCell ref="O19:O21"/>
    <mergeCell ref="P19:P21"/>
    <mergeCell ref="B31:R31"/>
    <mergeCell ref="Q18:Q21"/>
    <mergeCell ref="L18:M18"/>
    <mergeCell ref="N18:N21"/>
    <mergeCell ref="O18:P18"/>
    <mergeCell ref="A18:A21"/>
    <mergeCell ref="B18:B21"/>
    <mergeCell ref="F18:F21"/>
    <mergeCell ref="G18:K18"/>
    <mergeCell ref="C18:E18"/>
    <mergeCell ref="H20:H21"/>
    <mergeCell ref="I20:K20"/>
    <mergeCell ref="S18:S21"/>
    <mergeCell ref="U18:U21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R18:R21"/>
  </mergeCells>
  <printOptions horizontalCentered="1"/>
  <pageMargins left="0.39370078740157483" right="0.19685039370078741" top="1.1811023622047245" bottom="0.31496062992125984" header="0" footer="0"/>
  <pageSetup paperSize="9" scale="53" firstPageNumber="21" fitToHeight="6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8 (365)</vt:lpstr>
      <vt:lpstr>'Приложение № 8 (365)'!Заголовки_для_печати</vt:lpstr>
      <vt:lpstr>'Приложение № 8 (365)'!Область_печати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2021-12-21T08:03:39Z</dcterms:modified>
</cp:coreProperties>
</file>