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2" yWindow="-122" windowWidth="29045" windowHeight="15840"/>
  </bookViews>
  <sheets>
    <sheet name="Приложение № 8 (365)" sheetId="5" r:id="rId1"/>
  </sheets>
  <definedNames>
    <definedName name="_xlnm.Print_Titles" localSheetId="0">'Приложение № 8 (365)'!$23:$26</definedName>
    <definedName name="_xlnm.Print_Area" localSheetId="0">'Приложение № 8 (365)'!$A$1:$S$42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2" i="5" l="1"/>
  <c r="S20" i="5" l="1"/>
  <c r="S18" i="5" l="1"/>
  <c r="S41" i="5" l="1"/>
  <c r="M28" i="5"/>
  <c r="M35" i="5" l="1"/>
  <c r="M34" i="5"/>
  <c r="M33" i="5"/>
  <c r="M32" i="5"/>
  <c r="M31" i="5"/>
  <c r="M30" i="5"/>
  <c r="M29" i="5"/>
  <c r="I35" i="5"/>
  <c r="H35" i="5" s="1"/>
  <c r="I34" i="5"/>
  <c r="H34" i="5" s="1"/>
  <c r="I33" i="5"/>
  <c r="H33" i="5" s="1"/>
  <c r="I32" i="5"/>
  <c r="H32" i="5" s="1"/>
  <c r="I31" i="5"/>
  <c r="H31" i="5" s="1"/>
  <c r="I30" i="5"/>
  <c r="H30" i="5" s="1"/>
  <c r="I29" i="5"/>
  <c r="H29" i="5" s="1"/>
  <c r="I28" i="5"/>
  <c r="H28" i="5" s="1"/>
  <c r="G35" i="5"/>
  <c r="G34" i="5"/>
  <c r="G33" i="5"/>
  <c r="G32" i="5"/>
  <c r="G31" i="5"/>
  <c r="R27" i="5" l="1"/>
  <c r="S13" i="5"/>
  <c r="S36" i="5" l="1"/>
  <c r="S16" i="5" l="1"/>
  <c r="P27" i="5" l="1"/>
  <c r="O27" i="5"/>
  <c r="M27" i="5"/>
  <c r="L27" i="5"/>
  <c r="K27" i="5"/>
  <c r="J27" i="5"/>
  <c r="I27" i="5"/>
  <c r="G27" i="5"/>
  <c r="F27" i="5"/>
  <c r="N35" i="5"/>
  <c r="Q35" i="5" s="1"/>
  <c r="S35" i="5" s="1"/>
  <c r="N34" i="5"/>
  <c r="Q34" i="5" s="1"/>
  <c r="S34" i="5" s="1"/>
  <c r="N33" i="5"/>
  <c r="Q33" i="5" s="1"/>
  <c r="S33" i="5" s="1"/>
  <c r="N32" i="5"/>
  <c r="Q32" i="5" s="1"/>
  <c r="S32" i="5" s="1"/>
  <c r="N31" i="5"/>
  <c r="Q31" i="5" s="1"/>
  <c r="S31" i="5" s="1"/>
  <c r="N30" i="5"/>
  <c r="Q30" i="5" s="1"/>
  <c r="S30" i="5" s="1"/>
  <c r="N29" i="5"/>
  <c r="Q29" i="5" s="1"/>
  <c r="S29" i="5" s="1"/>
  <c r="N28" i="5"/>
  <c r="Q28" i="5" s="1"/>
  <c r="S28" i="5" l="1"/>
  <c r="Q27" i="5"/>
  <c r="S27" i="5"/>
  <c r="N27" i="5"/>
  <c r="S22" i="5" l="1"/>
  <c r="S21" i="5" s="1"/>
  <c r="H27" i="5"/>
</calcChain>
</file>

<file path=xl/sharedStrings.xml><?xml version="1.0" encoding="utf-8"?>
<sst xmlns="http://schemas.openxmlformats.org/spreadsheetml/2006/main" count="86" uniqueCount="84">
  <si>
    <t>1</t>
  </si>
  <si>
    <t>№ п/п</t>
  </si>
  <si>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</si>
  <si>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</si>
  <si>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</si>
  <si>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Отчисления от акцизного сбора на газ углеводородный сжиженный, реализуемый в качестве автомобильного топлива</t>
  </si>
  <si>
    <t>РАСХОДЫ ВСЕГО, в том числе:</t>
  </si>
  <si>
    <t xml:space="preserve">  "О республиканском бюджете на 2021 год"</t>
  </si>
  <si>
    <t>Доли для распределения государственными администрациями субсидий, направленных в местные бюджеты городов и районов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</si>
  <si>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</si>
  <si>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</si>
  <si>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</si>
  <si>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</si>
  <si>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Всего</t>
  </si>
  <si>
    <t>по автомобильным дорогам общего пользования, находящимся в государственной собственности</t>
  </si>
  <si>
    <t>по автомобильным дорогам общего пользования, находящимся в муниципальной собственности</t>
  </si>
  <si>
    <t>г.Тирасполь</t>
  </si>
  <si>
    <t>г. Днестровск</t>
  </si>
  <si>
    <t>г. Бендеры</t>
  </si>
  <si>
    <t>Дубоссарский район и г. Дубоссары</t>
  </si>
  <si>
    <t>Каменский район и г. Каменка</t>
  </si>
  <si>
    <t xml:space="preserve">Рыбницкий район и г. Рыбница </t>
  </si>
  <si>
    <t xml:space="preserve">Слободзейский район и г. Слободзея </t>
  </si>
  <si>
    <t xml:space="preserve">Министерство экономического развития Приднестровской Молдавской Республики </t>
  </si>
  <si>
    <t>Итого расходы за счет средств                                                                     Дорожного фонда ПМР,  руб.</t>
  </si>
  <si>
    <t>Приложение № 8</t>
  </si>
  <si>
    <t>к  Закону Приднестровской Молдавской Республики</t>
  </si>
  <si>
    <t>Всего субсидий на исполнение программ развития дорожной отрасли, руб.</t>
  </si>
  <si>
    <t>Распределение субсидий на обустройство мест стоянки, парковки</t>
  </si>
  <si>
    <t>Доля количества зарегистрированных транспортных средств по городам (районам)</t>
  </si>
  <si>
    <t>налог с владельцев   транспортных средств</t>
  </si>
  <si>
    <t>ВСЕГО</t>
  </si>
  <si>
    <t xml:space="preserve"> в том числе</t>
  </si>
  <si>
    <t>на формирование программ развития дорожной отрасли</t>
  </si>
  <si>
    <t>на ремонт и реконструкцию тротуаров</t>
  </si>
  <si>
    <t xml:space="preserve">на благоустройство территорий образовательных  и соц.-культ учреждений </t>
  </si>
  <si>
    <t xml:space="preserve">Основные характеристики Дорожного фонда Приднестровской Молдавской Республики на 2021 год </t>
  </si>
  <si>
    <t>иные поступления в Дорожный фонд</t>
  </si>
  <si>
    <t>2.2</t>
  </si>
  <si>
    <t>Субсидии на цели финансирования обустройства мест стоянки, парковки, руб.</t>
  </si>
  <si>
    <t>Наименование государственной администрации</t>
  </si>
  <si>
    <t>Григориопольский район и                                      г. Григориополь</t>
  </si>
  <si>
    <t>(руб.)</t>
  </si>
  <si>
    <t>ОСТАТОК ВСЕГО, в том числе:</t>
  </si>
  <si>
    <t>Остаток на счете Дорожного фонда ПМР по состоянию на 01.01.2021г.</t>
  </si>
  <si>
    <t>2</t>
  </si>
  <si>
    <t>2.1</t>
  </si>
  <si>
    <t>2.3</t>
  </si>
  <si>
    <t>2.4</t>
  </si>
  <si>
    <t>3.1.1</t>
  </si>
  <si>
    <t>3.1</t>
  </si>
  <si>
    <t>3.1.2</t>
  </si>
  <si>
    <t>капитальный ремонт путепровода по ул. Котовского - ул. Панина</t>
  </si>
  <si>
    <t>расширение участков автодорог в районе ул. Котовского и ул. Суворова</t>
  </si>
  <si>
    <t>3.2</t>
  </si>
  <si>
    <t>усиление подпорных стенок на пересечении ул. Коммунистической с железной дорогой (в районе ЗАО "Флоаре")</t>
  </si>
  <si>
    <t>Отчисления от единого таможенного платежа в размере 13,19%</t>
  </si>
  <si>
    <t>1.1</t>
  </si>
  <si>
    <t>1.2</t>
  </si>
  <si>
    <t>Остаток субсидий на развитие дорожной отрасли ПМР на счетах местных бюджетов по состоянию на 01.01.2021г.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</si>
  <si>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</si>
  <si>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</si>
  <si>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</si>
  <si>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</si>
  <si>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</si>
  <si>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</si>
  <si>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</si>
  <si>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</si>
  <si>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3.1.2.1</t>
  </si>
  <si>
    <t>3.1.2.2</t>
  </si>
  <si>
    <t>3.1.2.3</t>
  </si>
  <si>
    <t>Всего субсидий, в том числе:</t>
  </si>
  <si>
    <t>Доля для распределения  иных поступлений в Дорожный фонд  ПМР</t>
  </si>
  <si>
    <t>Расходы местных бюджетов на исполнение программ развития дорожной отрасли с учетом остатков на счетах местных бюджетов  по состоянию на 01.01.2021г.</t>
  </si>
  <si>
    <t>3.1.2.4</t>
  </si>
  <si>
    <r>
      <t xml:space="preserve">Целевые субсидии государственной администрации города Бендеры </t>
    </r>
    <r>
      <rPr>
        <sz val="12"/>
        <rFont val="Times New Roman"/>
        <family val="1"/>
        <charset val="204"/>
      </rPr>
      <t>(в размере 10,2633 % поступлений Дорожного фонда ПМР (за исключением налога с владельцев транспортных средств) и остатка на счете Дорожного фонда ПМР по состоянию на 01.01.2021 г.),</t>
    </r>
    <r>
      <rPr>
        <b/>
        <sz val="12"/>
        <rFont val="Times New Roman"/>
        <family val="1"/>
        <charset val="204"/>
      </rPr>
      <t xml:space="preserve"> в том числе:</t>
    </r>
  </si>
  <si>
    <r>
      <t xml:space="preserve">Источник расходов на цели реализации с 1 апреля 2021 года решений по повышению заработной платы работников бюджетной сферы и пенсий </t>
    </r>
    <r>
      <rPr>
        <sz val="12"/>
        <rFont val="Times New Roman"/>
        <family val="1"/>
        <charset val="204"/>
      </rPr>
      <t xml:space="preserve">(в размере 10,7899 % поступлений Дорожного фонда ПМР (за исключением налога с владельцев транспортных средств)) </t>
    </r>
  </si>
  <si>
    <t>к Закону Приднестровской Молдавской Республики</t>
  </si>
  <si>
    <t xml:space="preserve">"О внесении изменений </t>
  </si>
  <si>
    <t xml:space="preserve">в Закон Приднестровской Молдавской Республики </t>
  </si>
  <si>
    <t>"О республиканском бюджете на 2021 год"</t>
  </si>
  <si>
    <t>улучшение транспортной инфраструктуры в районе повышенного режима безопасности г. Бендеры и населенных пунктов Гыска, Протягайловка, Варница и микрорайона Северный</t>
  </si>
  <si>
    <t>для перечисления 0,8551% поступлений Дорожного фонда ПМР (за исключением налога с владельцев транспортных средств) на проведение работ по  обследованию мостовых сооружений,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экспертизы проектно-сметной документации</t>
  </si>
  <si>
    <t>Приложение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</si>
</sst>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3" fontId="2" fillId="0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10" fontId="2" fillId="0" borderId="12" xfId="0" applyNumberFormat="1" applyFont="1" applyFill="1" applyBorder="1" applyAlignment="1">
      <alignment horizontal="right" vertical="center" wrapText="1"/>
    </xf>
    <xf numFmtId="10" fontId="2" fillId="0" borderId="12" xfId="1" applyNumberFormat="1" applyFont="1" applyFill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10" fontId="2" fillId="0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vertical="center" wrapText="1"/>
    </xf>
    <xf numFmtId="3" fontId="3" fillId="0" borderId="20" xfId="0" applyNumberFormat="1" applyFont="1" applyFill="1" applyBorder="1" applyAlignment="1">
      <alignment vertical="center" wrapText="1"/>
    </xf>
    <xf numFmtId="3" fontId="4" fillId="0" borderId="30" xfId="0" applyNumberFormat="1" applyFont="1" applyFill="1" applyBorder="1" applyAlignment="1">
      <alignment horizontal="center" vertical="center" wrapText="1"/>
    </xf>
    <xf numFmtId="3" fontId="3" fillId="0" borderId="34" xfId="0" applyNumberFormat="1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/>
    </xf>
    <xf numFmtId="49" fontId="2" fillId="0" borderId="24" xfId="0" applyNumberFormat="1" applyFont="1" applyFill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0" fontId="2" fillId="0" borderId="9" xfId="0" applyNumberFormat="1" applyFont="1" applyFill="1" applyBorder="1" applyAlignment="1">
      <alignment horizontal="right" vertical="center" wrapText="1"/>
    </xf>
    <xf numFmtId="10" fontId="2" fillId="0" borderId="9" xfId="1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3" fontId="2" fillId="0" borderId="29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Fill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vertical="center" wrapText="1"/>
    </xf>
    <xf numFmtId="49" fontId="2" fillId="0" borderId="38" xfId="0" applyNumberFormat="1" applyFont="1" applyFill="1" applyBorder="1" applyAlignment="1">
      <alignment horizontal="left" vertical="center"/>
    </xf>
    <xf numFmtId="49" fontId="2" fillId="0" borderId="39" xfId="0" applyNumberFormat="1" applyFont="1" applyFill="1" applyBorder="1" applyAlignment="1">
      <alignment horizontal="left" vertical="center"/>
    </xf>
    <xf numFmtId="49" fontId="2" fillId="0" borderId="40" xfId="0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right" vertical="center" wrapText="1"/>
    </xf>
    <xf numFmtId="10" fontId="3" fillId="0" borderId="12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3" fontId="3" fillId="0" borderId="21" xfId="0" applyNumberFormat="1" applyFont="1" applyFill="1" applyBorder="1" applyAlignment="1">
      <alignment horizontal="right" vertical="center" wrapText="1"/>
    </xf>
    <xf numFmtId="3" fontId="3" fillId="0" borderId="1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zoomScale="80" zoomScaleNormal="80" workbookViewId="0">
      <pane xSplit="1" ySplit="12" topLeftCell="G13" activePane="bottomRight" state="frozenSplit"/>
      <selection pane="topRight" activeCell="B1" sqref="B1"/>
      <selection pane="bottomLeft" activeCell="A14" sqref="A14"/>
      <selection pane="bottomRight" activeCell="S1" sqref="S1"/>
    </sheetView>
  </sheetViews>
  <sheetFormatPr defaultColWidth="11" defaultRowHeight="15.65" x14ac:dyDescent="0.25"/>
  <cols>
    <col min="1" max="1" width="7.25" style="26" bestFit="1" customWidth="1"/>
    <col min="2" max="2" width="36.625" style="2" customWidth="1"/>
    <col min="3" max="6" width="11.125" style="2" bestFit="1" customWidth="1"/>
    <col min="7" max="7" width="13" style="2" customWidth="1"/>
    <col min="8" max="8" width="13.75" style="2" customWidth="1"/>
    <col min="9" max="9" width="12.625" style="2" customWidth="1"/>
    <col min="10" max="10" width="12.75" style="2" customWidth="1"/>
    <col min="11" max="11" width="11.125" style="2" bestFit="1" customWidth="1"/>
    <col min="12" max="12" width="13.25" style="2" customWidth="1"/>
    <col min="13" max="13" width="13.625" style="2" customWidth="1"/>
    <col min="14" max="14" width="13.25" style="2" customWidth="1"/>
    <col min="15" max="15" width="11.125" style="2" bestFit="1" customWidth="1"/>
    <col min="16" max="16" width="10.75" style="2" customWidth="1"/>
    <col min="17" max="17" width="14.125" style="2" customWidth="1"/>
    <col min="18" max="18" width="10.75" style="2" customWidth="1"/>
    <col min="19" max="19" width="13.625" style="2" customWidth="1"/>
    <col min="20" max="20" width="3.125" style="2" customWidth="1"/>
    <col min="21" max="21" width="13.625" style="2" bestFit="1" customWidth="1"/>
    <col min="22" max="22" width="11.875" style="2" customWidth="1"/>
    <col min="23" max="16384" width="11" style="2"/>
  </cols>
  <sheetData>
    <row r="1" spans="1:21" x14ac:dyDescent="0.25">
      <c r="S1" s="64" t="s">
        <v>83</v>
      </c>
    </row>
    <row r="2" spans="1:21" x14ac:dyDescent="0.25">
      <c r="S2" s="64" t="s">
        <v>77</v>
      </c>
    </row>
    <row r="3" spans="1:21" x14ac:dyDescent="0.25">
      <c r="S3" s="65" t="s">
        <v>78</v>
      </c>
    </row>
    <row r="4" spans="1:21" x14ac:dyDescent="0.25">
      <c r="S4" s="65" t="s">
        <v>79</v>
      </c>
    </row>
    <row r="5" spans="1:21" x14ac:dyDescent="0.25">
      <c r="S5" s="64" t="s">
        <v>80</v>
      </c>
    </row>
    <row r="7" spans="1:21" ht="15.8" customHeight="1" x14ac:dyDescent="0.25">
      <c r="A7" s="27"/>
      <c r="B7" s="1"/>
      <c r="C7" s="1"/>
      <c r="D7" s="1"/>
      <c r="E7" s="1"/>
      <c r="F7" s="1"/>
      <c r="G7" s="1"/>
      <c r="H7" s="1"/>
      <c r="I7" s="1"/>
      <c r="J7" s="1"/>
      <c r="K7" s="1"/>
      <c r="L7" s="79" t="s">
        <v>25</v>
      </c>
      <c r="M7" s="79"/>
      <c r="N7" s="79"/>
      <c r="O7" s="79"/>
      <c r="P7" s="79"/>
      <c r="Q7" s="79"/>
      <c r="R7" s="79"/>
      <c r="S7" s="79"/>
    </row>
    <row r="8" spans="1:21" ht="15.8" customHeight="1" x14ac:dyDescent="0.25">
      <c r="A8" s="27"/>
      <c r="B8" s="1"/>
      <c r="C8" s="1"/>
      <c r="D8" s="1"/>
      <c r="E8" s="1"/>
      <c r="F8" s="1"/>
      <c r="G8" s="1"/>
      <c r="H8" s="1"/>
      <c r="I8" s="1"/>
      <c r="J8" s="1"/>
      <c r="K8" s="1"/>
      <c r="L8" s="79" t="s">
        <v>26</v>
      </c>
      <c r="M8" s="79"/>
      <c r="N8" s="79"/>
      <c r="O8" s="79"/>
      <c r="P8" s="79"/>
      <c r="Q8" s="79"/>
      <c r="R8" s="79"/>
      <c r="S8" s="79"/>
    </row>
    <row r="9" spans="1:21" ht="15.8" customHeight="1" x14ac:dyDescent="0.25">
      <c r="A9" s="27"/>
      <c r="B9" s="1"/>
      <c r="C9" s="1"/>
      <c r="D9" s="1"/>
      <c r="E9" s="1"/>
      <c r="F9" s="1"/>
      <c r="G9" s="1"/>
      <c r="H9" s="1"/>
      <c r="I9" s="1"/>
      <c r="J9" s="1"/>
      <c r="K9" s="1"/>
      <c r="L9" s="79" t="s">
        <v>7</v>
      </c>
      <c r="M9" s="79"/>
      <c r="N9" s="79"/>
      <c r="O9" s="79"/>
      <c r="P9" s="79"/>
      <c r="Q9" s="79"/>
      <c r="R9" s="79"/>
      <c r="S9" s="79"/>
    </row>
    <row r="10" spans="1:21" ht="10.199999999999999" customHeight="1" x14ac:dyDescent="0.25">
      <c r="A10" s="2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"/>
    </row>
    <row r="11" spans="1:21" ht="14.95" customHeight="1" x14ac:dyDescent="0.25">
      <c r="A11" s="80" t="s">
        <v>36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  <row r="12" spans="1:21" ht="16.3" thickBot="1" x14ac:dyDescent="0.3">
      <c r="A12" s="2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30" t="s">
        <v>42</v>
      </c>
    </row>
    <row r="13" spans="1:21" s="7" customFormat="1" x14ac:dyDescent="0.25">
      <c r="A13" s="5" t="s">
        <v>0</v>
      </c>
      <c r="B13" s="99" t="s">
        <v>43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1"/>
      <c r="S13" s="6">
        <f>SUM(S14:S15)</f>
        <v>5711779</v>
      </c>
      <c r="U13" s="63"/>
    </row>
    <row r="14" spans="1:21" ht="15.8" customHeight="1" x14ac:dyDescent="0.25">
      <c r="A14" s="31" t="s">
        <v>57</v>
      </c>
      <c r="B14" s="87" t="s">
        <v>44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9"/>
      <c r="S14" s="8">
        <v>4492529</v>
      </c>
      <c r="U14" s="25"/>
    </row>
    <row r="15" spans="1:21" s="7" customFormat="1" ht="16.5" customHeight="1" thickBot="1" x14ac:dyDescent="0.3">
      <c r="A15" s="31" t="s">
        <v>58</v>
      </c>
      <c r="B15" s="90" t="s">
        <v>59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2"/>
      <c r="S15" s="8">
        <v>1219250</v>
      </c>
      <c r="T15" s="2"/>
      <c r="U15" s="63"/>
    </row>
    <row r="16" spans="1:21" ht="15.8" customHeight="1" x14ac:dyDescent="0.25">
      <c r="A16" s="5" t="s">
        <v>45</v>
      </c>
      <c r="B16" s="99" t="s">
        <v>2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1"/>
      <c r="S16" s="6">
        <f>SUM(S17:S20)</f>
        <v>199224145</v>
      </c>
      <c r="T16" s="7"/>
      <c r="U16" s="25"/>
    </row>
    <row r="17" spans="1:22" ht="15.8" customHeight="1" x14ac:dyDescent="0.25">
      <c r="A17" s="31" t="s">
        <v>46</v>
      </c>
      <c r="B17" s="87" t="s">
        <v>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9"/>
      <c r="S17" s="8">
        <v>10981341</v>
      </c>
      <c r="U17" s="25"/>
    </row>
    <row r="18" spans="1:22" ht="15.8" customHeight="1" x14ac:dyDescent="0.25">
      <c r="A18" s="31" t="s">
        <v>38</v>
      </c>
      <c r="B18" s="87" t="s">
        <v>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9"/>
      <c r="S18" s="8">
        <f>75870574+1686000-76556</f>
        <v>77480018</v>
      </c>
      <c r="U18" s="25"/>
    </row>
    <row r="19" spans="1:22" ht="15.8" customHeight="1" x14ac:dyDescent="0.25">
      <c r="A19" s="31" t="s">
        <v>47</v>
      </c>
      <c r="B19" s="87" t="s">
        <v>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9"/>
      <c r="S19" s="8">
        <v>473506</v>
      </c>
      <c r="U19" s="25"/>
    </row>
    <row r="20" spans="1:22" s="11" customFormat="1" ht="15.8" customHeight="1" thickBot="1" x14ac:dyDescent="0.3">
      <c r="A20" s="58" t="s">
        <v>48</v>
      </c>
      <c r="B20" s="90" t="s">
        <v>56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59">
        <f>87480248+380000+1602468+20826564</f>
        <v>110289280</v>
      </c>
      <c r="T20" s="2"/>
      <c r="U20" s="10"/>
    </row>
    <row r="21" spans="1:22" s="13" customFormat="1" ht="16.5" customHeight="1" x14ac:dyDescent="0.25">
      <c r="A21" s="57">
        <v>3</v>
      </c>
      <c r="B21" s="93" t="s">
        <v>6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5"/>
      <c r="S21" s="35">
        <f>SUM(S22+S41)</f>
        <v>165561593</v>
      </c>
      <c r="T21" s="10"/>
      <c r="U21" s="12"/>
    </row>
    <row r="22" spans="1:22" s="13" customFormat="1" ht="16.5" customHeight="1" x14ac:dyDescent="0.25">
      <c r="A22" s="29" t="s">
        <v>50</v>
      </c>
      <c r="B22" s="96" t="s">
        <v>73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8"/>
      <c r="S22" s="9">
        <f>S27+S36</f>
        <v>164130067</v>
      </c>
      <c r="T22" s="12"/>
      <c r="U22" s="12"/>
    </row>
    <row r="23" spans="1:22" s="13" customFormat="1" ht="84.1" customHeight="1" x14ac:dyDescent="0.25">
      <c r="A23" s="82" t="s">
        <v>1</v>
      </c>
      <c r="B23" s="82" t="s">
        <v>40</v>
      </c>
      <c r="C23" s="82" t="s">
        <v>8</v>
      </c>
      <c r="D23" s="82"/>
      <c r="E23" s="82"/>
      <c r="F23" s="81" t="s">
        <v>72</v>
      </c>
      <c r="G23" s="82" t="s">
        <v>9</v>
      </c>
      <c r="H23" s="82"/>
      <c r="I23" s="82"/>
      <c r="J23" s="82"/>
      <c r="K23" s="82"/>
      <c r="L23" s="82" t="s">
        <v>10</v>
      </c>
      <c r="M23" s="82"/>
      <c r="N23" s="83" t="s">
        <v>27</v>
      </c>
      <c r="O23" s="82" t="s">
        <v>28</v>
      </c>
      <c r="P23" s="82"/>
      <c r="Q23" s="81" t="s">
        <v>24</v>
      </c>
      <c r="R23" s="81" t="s">
        <v>59</v>
      </c>
      <c r="S23" s="81" t="s">
        <v>24</v>
      </c>
      <c r="T23" s="12"/>
    </row>
    <row r="24" spans="1:22" s="13" customFormat="1" ht="37.549999999999997" customHeight="1" x14ac:dyDescent="0.25">
      <c r="A24" s="82"/>
      <c r="B24" s="82"/>
      <c r="C24" s="81" t="s">
        <v>11</v>
      </c>
      <c r="D24" s="81" t="s">
        <v>12</v>
      </c>
      <c r="E24" s="81" t="s">
        <v>13</v>
      </c>
      <c r="F24" s="81"/>
      <c r="G24" s="81" t="s">
        <v>14</v>
      </c>
      <c r="H24" s="82" t="s">
        <v>15</v>
      </c>
      <c r="I24" s="82"/>
      <c r="J24" s="82"/>
      <c r="K24" s="82"/>
      <c r="L24" s="81" t="s">
        <v>30</v>
      </c>
      <c r="M24" s="81" t="s">
        <v>37</v>
      </c>
      <c r="N24" s="83"/>
      <c r="O24" s="83" t="s">
        <v>29</v>
      </c>
      <c r="P24" s="83" t="s">
        <v>39</v>
      </c>
      <c r="Q24" s="81"/>
      <c r="R24" s="81"/>
      <c r="S24" s="81"/>
      <c r="T24" s="12"/>
    </row>
    <row r="25" spans="1:22" s="13" customFormat="1" ht="81" customHeight="1" x14ac:dyDescent="0.25">
      <c r="A25" s="82"/>
      <c r="B25" s="82"/>
      <c r="C25" s="81"/>
      <c r="D25" s="81"/>
      <c r="E25" s="81"/>
      <c r="F25" s="81"/>
      <c r="G25" s="81"/>
      <c r="H25" s="81" t="s">
        <v>31</v>
      </c>
      <c r="I25" s="82" t="s">
        <v>32</v>
      </c>
      <c r="J25" s="82"/>
      <c r="K25" s="82"/>
      <c r="L25" s="81"/>
      <c r="M25" s="81"/>
      <c r="N25" s="83"/>
      <c r="O25" s="83"/>
      <c r="P25" s="83"/>
      <c r="Q25" s="81"/>
      <c r="R25" s="81"/>
      <c r="S25" s="81"/>
      <c r="T25" s="12"/>
    </row>
    <row r="26" spans="1:22" s="13" customFormat="1" ht="163.69999999999999" x14ac:dyDescent="0.25">
      <c r="A26" s="82"/>
      <c r="B26" s="82"/>
      <c r="C26" s="81"/>
      <c r="D26" s="81"/>
      <c r="E26" s="81"/>
      <c r="F26" s="81"/>
      <c r="G26" s="81"/>
      <c r="H26" s="81"/>
      <c r="I26" s="72" t="s">
        <v>33</v>
      </c>
      <c r="J26" s="72" t="s">
        <v>34</v>
      </c>
      <c r="K26" s="72" t="s">
        <v>35</v>
      </c>
      <c r="L26" s="81"/>
      <c r="M26" s="81"/>
      <c r="N26" s="83"/>
      <c r="O26" s="83"/>
      <c r="P26" s="83"/>
      <c r="Q26" s="81"/>
      <c r="R26" s="81"/>
      <c r="S26" s="81"/>
      <c r="T26" s="12"/>
    </row>
    <row r="27" spans="1:22" s="13" customFormat="1" x14ac:dyDescent="0.25">
      <c r="A27" s="57" t="s">
        <v>49</v>
      </c>
      <c r="B27" s="66" t="s">
        <v>71</v>
      </c>
      <c r="C27" s="67"/>
      <c r="D27" s="67"/>
      <c r="E27" s="67"/>
      <c r="F27" s="68">
        <f t="shared" ref="F27:S27" si="0">SUM(F28:F35)</f>
        <v>0.99999999999999989</v>
      </c>
      <c r="G27" s="69">
        <f t="shared" si="0"/>
        <v>53112812</v>
      </c>
      <c r="H27" s="69">
        <f t="shared" si="0"/>
        <v>84223547</v>
      </c>
      <c r="I27" s="69">
        <f t="shared" si="0"/>
        <v>64785589</v>
      </c>
      <c r="J27" s="69">
        <f t="shared" si="0"/>
        <v>13195252</v>
      </c>
      <c r="K27" s="69">
        <f t="shared" si="0"/>
        <v>6242706</v>
      </c>
      <c r="L27" s="69">
        <f t="shared" si="0"/>
        <v>10981341</v>
      </c>
      <c r="M27" s="69">
        <f t="shared" si="0"/>
        <v>126355018</v>
      </c>
      <c r="N27" s="69">
        <f t="shared" si="0"/>
        <v>137336359</v>
      </c>
      <c r="O27" s="68">
        <f t="shared" si="0"/>
        <v>1</v>
      </c>
      <c r="P27" s="70">
        <f t="shared" si="0"/>
        <v>3899545</v>
      </c>
      <c r="Q27" s="70">
        <f t="shared" si="0"/>
        <v>141235904</v>
      </c>
      <c r="R27" s="70">
        <f t="shared" si="0"/>
        <v>1219250</v>
      </c>
      <c r="S27" s="71">
        <f t="shared" si="0"/>
        <v>142455154</v>
      </c>
      <c r="T27" s="12"/>
      <c r="V27" s="25"/>
    </row>
    <row r="28" spans="1:22" s="13" customFormat="1" ht="31.25" x14ac:dyDescent="0.25">
      <c r="A28" s="28" t="s">
        <v>60</v>
      </c>
      <c r="B28" s="14" t="s">
        <v>16</v>
      </c>
      <c r="C28" s="15"/>
      <c r="D28" s="15">
        <v>1</v>
      </c>
      <c r="E28" s="15">
        <v>1</v>
      </c>
      <c r="F28" s="16">
        <v>0.1588</v>
      </c>
      <c r="G28" s="17">
        <v>0</v>
      </c>
      <c r="H28" s="17">
        <f>SUM(I28:K28)</f>
        <v>24943707</v>
      </c>
      <c r="I28" s="17">
        <f>19893105+380000+220602</f>
        <v>20493707</v>
      </c>
      <c r="J28" s="17">
        <v>2000000</v>
      </c>
      <c r="K28" s="17">
        <v>2450000</v>
      </c>
      <c r="L28" s="17">
        <v>4872967</v>
      </c>
      <c r="M28" s="17">
        <f>19470138+380000+220602</f>
        <v>20070740</v>
      </c>
      <c r="N28" s="18">
        <f>L28+M28</f>
        <v>24943707</v>
      </c>
      <c r="O28" s="15">
        <v>0.27539999999999998</v>
      </c>
      <c r="P28" s="17">
        <v>1073935</v>
      </c>
      <c r="Q28" s="18">
        <f>N28+P28</f>
        <v>26017642</v>
      </c>
      <c r="R28" s="18">
        <v>346001</v>
      </c>
      <c r="S28" s="19">
        <f>Q28+R28</f>
        <v>26363643</v>
      </c>
      <c r="T28" s="12"/>
      <c r="V28" s="25"/>
    </row>
    <row r="29" spans="1:22" s="13" customFormat="1" ht="31.25" x14ac:dyDescent="0.25">
      <c r="A29" s="28" t="s">
        <v>61</v>
      </c>
      <c r="B29" s="20" t="s">
        <v>17</v>
      </c>
      <c r="C29" s="21"/>
      <c r="D29" s="21">
        <v>1</v>
      </c>
      <c r="E29" s="21">
        <v>1</v>
      </c>
      <c r="F29" s="22">
        <v>4.7000000000000002E-3</v>
      </c>
      <c r="G29" s="23">
        <v>0</v>
      </c>
      <c r="H29" s="17">
        <f t="shared" ref="H29:H35" si="1">SUM(I29:K29)</f>
        <v>882642</v>
      </c>
      <c r="I29" s="17">
        <f>649268+6608</f>
        <v>655876</v>
      </c>
      <c r="J29" s="17">
        <v>150841</v>
      </c>
      <c r="K29" s="17">
        <v>75925</v>
      </c>
      <c r="L29" s="23">
        <v>290560</v>
      </c>
      <c r="M29" s="23">
        <f>585474+6608</f>
        <v>592082</v>
      </c>
      <c r="N29" s="18">
        <f t="shared" ref="N29:N35" si="2">L29+M29</f>
        <v>882642</v>
      </c>
      <c r="O29" s="21">
        <v>1.8700000000000001E-2</v>
      </c>
      <c r="P29" s="23">
        <v>72921</v>
      </c>
      <c r="Q29" s="18">
        <f t="shared" ref="Q29:Q35" si="3">N29+P29</f>
        <v>955563</v>
      </c>
      <c r="R29" s="18">
        <v>83605</v>
      </c>
      <c r="S29" s="19">
        <f t="shared" ref="S29:S35" si="4">Q29+R29</f>
        <v>1039168</v>
      </c>
      <c r="T29" s="12"/>
      <c r="V29" s="25"/>
    </row>
    <row r="30" spans="1:22" s="13" customFormat="1" ht="31.25" x14ac:dyDescent="0.25">
      <c r="A30" s="28" t="s">
        <v>62</v>
      </c>
      <c r="B30" s="20" t="s">
        <v>18</v>
      </c>
      <c r="C30" s="21"/>
      <c r="D30" s="21">
        <v>1</v>
      </c>
      <c r="E30" s="21">
        <v>1</v>
      </c>
      <c r="F30" s="22">
        <v>0.10920000000000001</v>
      </c>
      <c r="G30" s="23">
        <v>0</v>
      </c>
      <c r="H30" s="17">
        <f t="shared" si="1"/>
        <v>15302117</v>
      </c>
      <c r="I30" s="17">
        <f>8458108+154660</f>
        <v>8612768</v>
      </c>
      <c r="J30" s="17">
        <v>5289349</v>
      </c>
      <c r="K30" s="17">
        <v>1400000</v>
      </c>
      <c r="L30" s="23">
        <v>1507150</v>
      </c>
      <c r="M30" s="23">
        <f>13640307+154660</f>
        <v>13794967</v>
      </c>
      <c r="N30" s="18">
        <f t="shared" si="2"/>
        <v>15302117</v>
      </c>
      <c r="O30" s="21">
        <v>0.19539999999999999</v>
      </c>
      <c r="P30" s="23">
        <v>761971</v>
      </c>
      <c r="Q30" s="18">
        <f t="shared" si="3"/>
        <v>16064088</v>
      </c>
      <c r="R30" s="18">
        <v>203927</v>
      </c>
      <c r="S30" s="19">
        <f t="shared" si="4"/>
        <v>16268015</v>
      </c>
      <c r="T30" s="12"/>
      <c r="V30" s="25"/>
    </row>
    <row r="31" spans="1:22" s="13" customFormat="1" ht="31.25" x14ac:dyDescent="0.25">
      <c r="A31" s="28" t="s">
        <v>63</v>
      </c>
      <c r="B31" s="20" t="s">
        <v>41</v>
      </c>
      <c r="C31" s="21">
        <v>0.47610000000000002</v>
      </c>
      <c r="D31" s="21">
        <v>0.52390000000000003</v>
      </c>
      <c r="E31" s="21">
        <v>1</v>
      </c>
      <c r="F31" s="22">
        <v>0.1207</v>
      </c>
      <c r="G31" s="23">
        <f>7353709+78587</f>
        <v>7432296</v>
      </c>
      <c r="H31" s="17">
        <f t="shared" si="1"/>
        <v>8178492</v>
      </c>
      <c r="I31" s="23">
        <f>5407415+86477</f>
        <v>5493892</v>
      </c>
      <c r="J31" s="23">
        <v>2154600</v>
      </c>
      <c r="K31" s="23">
        <v>530000</v>
      </c>
      <c r="L31" s="23">
        <v>360416</v>
      </c>
      <c r="M31" s="23">
        <f>15085308+165064</f>
        <v>15250372</v>
      </c>
      <c r="N31" s="18">
        <f t="shared" si="2"/>
        <v>15610788</v>
      </c>
      <c r="O31" s="21">
        <v>7.2300000000000003E-2</v>
      </c>
      <c r="P31" s="23">
        <v>281937</v>
      </c>
      <c r="Q31" s="18">
        <f t="shared" si="3"/>
        <v>15892725</v>
      </c>
      <c r="R31" s="18">
        <v>0</v>
      </c>
      <c r="S31" s="19">
        <f t="shared" si="4"/>
        <v>15892725</v>
      </c>
      <c r="T31" s="12"/>
      <c r="V31" s="25"/>
    </row>
    <row r="32" spans="1:22" s="13" customFormat="1" ht="31.25" x14ac:dyDescent="0.25">
      <c r="A32" s="28" t="s">
        <v>64</v>
      </c>
      <c r="B32" s="24" t="s">
        <v>19</v>
      </c>
      <c r="C32" s="21">
        <v>0.53359999999999996</v>
      </c>
      <c r="D32" s="21">
        <v>0.46639999999999998</v>
      </c>
      <c r="E32" s="21">
        <v>1</v>
      </c>
      <c r="F32" s="22">
        <v>0.12740000000000001</v>
      </c>
      <c r="G32" s="23">
        <f>8925738+96331</f>
        <v>9022069</v>
      </c>
      <c r="H32" s="17">
        <f t="shared" si="1"/>
        <v>7885857</v>
      </c>
      <c r="I32" s="23">
        <f>6401658+84199</f>
        <v>6485857</v>
      </c>
      <c r="J32" s="23">
        <v>900000</v>
      </c>
      <c r="K32" s="23">
        <v>500000</v>
      </c>
      <c r="L32" s="23">
        <v>807475</v>
      </c>
      <c r="M32" s="23">
        <f>15919921+180530</f>
        <v>16100451</v>
      </c>
      <c r="N32" s="18">
        <f t="shared" si="2"/>
        <v>16907926</v>
      </c>
      <c r="O32" s="21">
        <v>7.9699999999999993E-2</v>
      </c>
      <c r="P32" s="23">
        <v>310794</v>
      </c>
      <c r="Q32" s="18">
        <f t="shared" si="3"/>
        <v>17218720</v>
      </c>
      <c r="R32" s="18">
        <v>20930</v>
      </c>
      <c r="S32" s="19">
        <f t="shared" si="4"/>
        <v>17239650</v>
      </c>
      <c r="T32" s="12"/>
      <c r="V32" s="25"/>
    </row>
    <row r="33" spans="1:22" s="13" customFormat="1" ht="31.25" x14ac:dyDescent="0.25">
      <c r="A33" s="28" t="s">
        <v>65</v>
      </c>
      <c r="B33" s="24" t="s">
        <v>20</v>
      </c>
      <c r="C33" s="21">
        <v>0.61170000000000002</v>
      </c>
      <c r="D33" s="21">
        <v>0.38829999999999998</v>
      </c>
      <c r="E33" s="21">
        <v>1</v>
      </c>
      <c r="F33" s="22">
        <v>0.10050000000000001</v>
      </c>
      <c r="G33" s="23">
        <f>7875563+87037</f>
        <v>7962600</v>
      </c>
      <c r="H33" s="17">
        <f t="shared" si="1"/>
        <v>5054565</v>
      </c>
      <c r="I33" s="23">
        <f>4399315+55250</f>
        <v>4454565</v>
      </c>
      <c r="J33" s="23">
        <v>600000</v>
      </c>
      <c r="K33" s="23">
        <v>0</v>
      </c>
      <c r="L33" s="23">
        <v>318321</v>
      </c>
      <c r="M33" s="23">
        <f>12556557+142287</f>
        <v>12698844</v>
      </c>
      <c r="N33" s="18">
        <f t="shared" si="2"/>
        <v>13017165</v>
      </c>
      <c r="O33" s="21">
        <v>4.7100000000000003E-2</v>
      </c>
      <c r="P33" s="23">
        <v>183669</v>
      </c>
      <c r="Q33" s="18">
        <f t="shared" si="3"/>
        <v>13200834</v>
      </c>
      <c r="R33" s="18">
        <v>564725</v>
      </c>
      <c r="S33" s="19">
        <f t="shared" si="4"/>
        <v>13765559</v>
      </c>
      <c r="T33" s="12"/>
      <c r="V33" s="25"/>
    </row>
    <row r="34" spans="1:22" s="11" customFormat="1" ht="31.25" x14ac:dyDescent="0.25">
      <c r="A34" s="28" t="s">
        <v>66</v>
      </c>
      <c r="B34" s="24" t="s">
        <v>21</v>
      </c>
      <c r="C34" s="21">
        <v>0.52629999999999999</v>
      </c>
      <c r="D34" s="21">
        <v>0.47370000000000001</v>
      </c>
      <c r="E34" s="21">
        <v>1</v>
      </c>
      <c r="F34" s="22">
        <v>0.1759</v>
      </c>
      <c r="G34" s="23">
        <f>12517948+131050</f>
        <v>12648998</v>
      </c>
      <c r="H34" s="17">
        <f t="shared" si="1"/>
        <v>11384820</v>
      </c>
      <c r="I34" s="23">
        <f>9817186+117953</f>
        <v>9935139</v>
      </c>
      <c r="J34" s="23">
        <v>801900</v>
      </c>
      <c r="K34" s="23">
        <v>647781</v>
      </c>
      <c r="L34" s="23">
        <v>1810840</v>
      </c>
      <c r="M34" s="23">
        <f>21973975+249003</f>
        <v>22222978</v>
      </c>
      <c r="N34" s="18">
        <f t="shared" si="2"/>
        <v>24033818</v>
      </c>
      <c r="O34" s="21">
        <v>0.14940000000000001</v>
      </c>
      <c r="P34" s="23">
        <v>582592</v>
      </c>
      <c r="Q34" s="18">
        <f t="shared" si="3"/>
        <v>24616410</v>
      </c>
      <c r="R34" s="18">
        <v>62</v>
      </c>
      <c r="S34" s="19">
        <f t="shared" si="4"/>
        <v>24616472</v>
      </c>
      <c r="T34" s="12"/>
      <c r="V34" s="25"/>
    </row>
    <row r="35" spans="1:22" s="13" customFormat="1" ht="31.25" x14ac:dyDescent="0.25">
      <c r="A35" s="48" t="s">
        <v>67</v>
      </c>
      <c r="B35" s="49" t="s">
        <v>22</v>
      </c>
      <c r="C35" s="50">
        <v>0.60240000000000005</v>
      </c>
      <c r="D35" s="50">
        <v>0.39760000000000001</v>
      </c>
      <c r="E35" s="50">
        <v>1</v>
      </c>
      <c r="F35" s="51">
        <v>0.20280000000000001</v>
      </c>
      <c r="G35" s="52">
        <f>15873812+173037</f>
        <v>16046849</v>
      </c>
      <c r="H35" s="53">
        <f t="shared" si="1"/>
        <v>10591347</v>
      </c>
      <c r="I35" s="52">
        <f>8539576+114209</f>
        <v>8653785</v>
      </c>
      <c r="J35" s="52">
        <v>1298562</v>
      </c>
      <c r="K35" s="52">
        <v>639000</v>
      </c>
      <c r="L35" s="52">
        <v>1013612</v>
      </c>
      <c r="M35" s="52">
        <f>25337338+287246</f>
        <v>25624584</v>
      </c>
      <c r="N35" s="54">
        <f t="shared" si="2"/>
        <v>26638196</v>
      </c>
      <c r="O35" s="50">
        <v>0.16200000000000001</v>
      </c>
      <c r="P35" s="52">
        <v>631726</v>
      </c>
      <c r="Q35" s="54">
        <f t="shared" si="3"/>
        <v>27269922</v>
      </c>
      <c r="R35" s="54">
        <v>0</v>
      </c>
      <c r="S35" s="55">
        <f t="shared" si="4"/>
        <v>27269922</v>
      </c>
      <c r="T35" s="10"/>
      <c r="V35" s="25"/>
    </row>
    <row r="36" spans="1:22" s="13" customFormat="1" ht="32.299999999999997" customHeight="1" x14ac:dyDescent="0.25">
      <c r="A36" s="56" t="s">
        <v>51</v>
      </c>
      <c r="B36" s="84" t="s">
        <v>75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6"/>
      <c r="S36" s="9">
        <f>SUM(S37:S40)</f>
        <v>21674913</v>
      </c>
      <c r="T36" s="12"/>
      <c r="V36" s="25"/>
    </row>
    <row r="37" spans="1:22" s="13" customFormat="1" ht="31.25" x14ac:dyDescent="0.25">
      <c r="A37" s="32" t="s">
        <v>68</v>
      </c>
      <c r="B37" s="42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4"/>
      <c r="S37" s="33">
        <v>4861390</v>
      </c>
      <c r="T37" s="12"/>
      <c r="V37" s="25"/>
    </row>
    <row r="38" spans="1:22" s="13" customFormat="1" ht="31.25" x14ac:dyDescent="0.25">
      <c r="A38" s="32" t="s">
        <v>69</v>
      </c>
      <c r="B38" s="42" t="s">
        <v>53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4"/>
      <c r="S38" s="33">
        <v>368310</v>
      </c>
      <c r="T38" s="12"/>
      <c r="V38" s="25"/>
    </row>
    <row r="39" spans="1:22" s="13" customFormat="1" ht="31.25" x14ac:dyDescent="0.25">
      <c r="A39" s="32" t="s">
        <v>70</v>
      </c>
      <c r="B39" s="60" t="s">
        <v>55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33">
        <v>1645213</v>
      </c>
      <c r="T39" s="12"/>
      <c r="V39" s="25"/>
    </row>
    <row r="40" spans="1:22" s="13" customFormat="1" ht="31.95" thickBot="1" x14ac:dyDescent="0.3">
      <c r="A40" s="36" t="s">
        <v>74</v>
      </c>
      <c r="B40" s="45" t="s">
        <v>81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7"/>
      <c r="S40" s="37">
        <v>14800000</v>
      </c>
      <c r="T40" s="12"/>
      <c r="V40" s="25"/>
    </row>
    <row r="41" spans="1:22" s="11" customFormat="1" ht="47.55" thickBot="1" x14ac:dyDescent="0.3">
      <c r="A41" s="34" t="s">
        <v>54</v>
      </c>
      <c r="B41" s="38" t="s">
        <v>23</v>
      </c>
      <c r="C41" s="73" t="s">
        <v>82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S41" s="39">
        <f>1151526+280000</f>
        <v>1431526</v>
      </c>
      <c r="T41" s="10"/>
      <c r="V41" s="25"/>
    </row>
    <row r="42" spans="1:22" ht="34.5" customHeight="1" thickBot="1" x14ac:dyDescent="0.3">
      <c r="A42" s="40">
        <v>4</v>
      </c>
      <c r="B42" s="76" t="s">
        <v>76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/>
      <c r="S42" s="41">
        <f>S16+S13-S21-483642-20826564</f>
        <v>18064125</v>
      </c>
      <c r="V42" s="25"/>
    </row>
    <row r="43" spans="1:22" x14ac:dyDescent="0.25">
      <c r="P43" s="25"/>
      <c r="Q43" s="25"/>
      <c r="R43" s="25"/>
    </row>
    <row r="44" spans="1:22" x14ac:dyDescent="0.25">
      <c r="S44" s="25"/>
    </row>
  </sheetData>
  <mergeCells count="39">
    <mergeCell ref="B13:R13"/>
    <mergeCell ref="B14:R14"/>
    <mergeCell ref="B15:R15"/>
    <mergeCell ref="B16:R16"/>
    <mergeCell ref="B17:R17"/>
    <mergeCell ref="B18:R18"/>
    <mergeCell ref="B19:R19"/>
    <mergeCell ref="B20:R20"/>
    <mergeCell ref="B21:R21"/>
    <mergeCell ref="B22:R22"/>
    <mergeCell ref="A23:A26"/>
    <mergeCell ref="B23:B26"/>
    <mergeCell ref="F23:F26"/>
    <mergeCell ref="G23:K23"/>
    <mergeCell ref="C23:E23"/>
    <mergeCell ref="H25:H26"/>
    <mergeCell ref="I25:K25"/>
    <mergeCell ref="R23:R26"/>
    <mergeCell ref="B36:R36"/>
    <mergeCell ref="Q23:Q26"/>
    <mergeCell ref="L23:M23"/>
    <mergeCell ref="N23:N26"/>
    <mergeCell ref="O23:P23"/>
    <mergeCell ref="C41:R41"/>
    <mergeCell ref="B42:R42"/>
    <mergeCell ref="L7:S7"/>
    <mergeCell ref="L8:S8"/>
    <mergeCell ref="L9:S9"/>
    <mergeCell ref="A11:S11"/>
    <mergeCell ref="S23:S26"/>
    <mergeCell ref="C24:C26"/>
    <mergeCell ref="D24:D26"/>
    <mergeCell ref="E24:E26"/>
    <mergeCell ref="G24:G26"/>
    <mergeCell ref="H24:K24"/>
    <mergeCell ref="L24:L26"/>
    <mergeCell ref="M24:M26"/>
    <mergeCell ref="O24:O26"/>
    <mergeCell ref="P24:P26"/>
  </mergeCells>
  <printOptions horizontalCentered="1"/>
  <pageMargins left="0.39370078740157483" right="0.19685039370078741" top="0.51181102362204722" bottom="0.31496062992125984" header="0" footer="0"/>
  <pageSetup paperSize="9" scale="56" firstPageNumber="180" fitToHeight="6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8 (365)</vt:lpstr>
      <vt:lpstr>'Приложение № 8 (365)'!Заголовки_для_печати</vt:lpstr>
      <vt:lpstr>'Приложение № 8 (365)'!Область_печати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2021-11-29T09:07:09Z</dcterms:modified>
</cp:coreProperties>
</file>