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337" yWindow="1386" windowWidth="22293" windowHeight="14223"/>
  </bookViews>
  <sheets>
    <sheet name="Приложение № 2.1 (365)" sheetId="1" r:id="rId1"/>
  </sheets>
  <definedNames>
    <definedName name="_xlnm.Print_Titles" localSheetId="0">'Приложение № 2.1 (365)'!$13:$13</definedName>
    <definedName name="_xlnm.Print_Area" localSheetId="0">'Приложение № 2.1 (365)'!$A$1:$K$89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0" i="1" l="1"/>
  <c r="C86" i="1"/>
  <c r="C84" i="1"/>
  <c r="C82" i="1"/>
  <c r="C78" i="1"/>
  <c r="C71" i="1" l="1"/>
  <c r="C42" i="1"/>
  <c r="H88" i="1" l="1"/>
  <c r="E88" i="1"/>
  <c r="C88" i="1"/>
  <c r="J86" i="1"/>
  <c r="I86" i="1"/>
  <c r="H86" i="1"/>
  <c r="G86" i="1"/>
  <c r="F86" i="1"/>
  <c r="E86" i="1"/>
  <c r="C68" i="1"/>
  <c r="K68" i="1" s="1"/>
  <c r="C56" i="1"/>
  <c r="C22" i="1"/>
  <c r="C21" i="1"/>
  <c r="C20" i="1"/>
  <c r="J88" i="1" l="1"/>
  <c r="I88" i="1"/>
  <c r="G88" i="1"/>
  <c r="F88" i="1"/>
  <c r="C48" i="1" l="1"/>
  <c r="H72" i="1"/>
  <c r="F72" i="1"/>
  <c r="E72" i="1"/>
  <c r="C72" i="1"/>
  <c r="H71" i="1"/>
  <c r="F71" i="1"/>
  <c r="E71" i="1"/>
  <c r="C57" i="1"/>
  <c r="C54" i="1"/>
  <c r="H18" i="1" l="1"/>
  <c r="F18" i="1"/>
  <c r="E18" i="1"/>
  <c r="C18" i="1"/>
  <c r="H17" i="1"/>
  <c r="F17" i="1"/>
  <c r="E17" i="1"/>
  <c r="C17" i="1"/>
  <c r="D72" i="1" l="1"/>
  <c r="D71" i="1"/>
  <c r="K69" i="1"/>
  <c r="K67" i="1"/>
  <c r="C66" i="1"/>
  <c r="J65" i="1"/>
  <c r="I65" i="1"/>
  <c r="H65" i="1"/>
  <c r="G65" i="1"/>
  <c r="F65" i="1"/>
  <c r="E65" i="1"/>
  <c r="D65" i="1"/>
  <c r="C65" i="1"/>
  <c r="K65" i="1" l="1"/>
  <c r="K66" i="1"/>
  <c r="D17" i="1"/>
  <c r="D18" i="1"/>
  <c r="D22" i="1"/>
  <c r="D47" i="1" l="1"/>
  <c r="E47" i="1"/>
  <c r="F47" i="1"/>
  <c r="G47" i="1"/>
  <c r="H47" i="1"/>
  <c r="I47" i="1"/>
  <c r="J47" i="1"/>
  <c r="C47" i="1"/>
  <c r="D41" i="1"/>
  <c r="E41" i="1"/>
  <c r="F41" i="1"/>
  <c r="G41" i="1"/>
  <c r="H41" i="1"/>
  <c r="I41" i="1"/>
  <c r="J41" i="1"/>
  <c r="C41" i="1"/>
  <c r="D15" i="1" l="1"/>
  <c r="E15" i="1"/>
  <c r="F15" i="1"/>
  <c r="G15" i="1"/>
  <c r="H15" i="1"/>
  <c r="I15" i="1"/>
  <c r="J15" i="1"/>
  <c r="C15" i="1"/>
  <c r="D24" i="1"/>
  <c r="E24" i="1"/>
  <c r="F24" i="1"/>
  <c r="G24" i="1"/>
  <c r="H24" i="1"/>
  <c r="I24" i="1"/>
  <c r="J24" i="1"/>
  <c r="C24" i="1"/>
  <c r="D33" i="1"/>
  <c r="E33" i="1"/>
  <c r="F33" i="1"/>
  <c r="G33" i="1"/>
  <c r="H33" i="1"/>
  <c r="I33" i="1"/>
  <c r="J33" i="1"/>
  <c r="C33" i="1"/>
  <c r="D44" i="1"/>
  <c r="E44" i="1"/>
  <c r="F44" i="1"/>
  <c r="G44" i="1"/>
  <c r="H44" i="1"/>
  <c r="I44" i="1"/>
  <c r="J44" i="1"/>
  <c r="C44" i="1"/>
  <c r="K88" i="1"/>
  <c r="K86" i="1"/>
  <c r="K84" i="1"/>
  <c r="K82" i="1"/>
  <c r="K80" i="1"/>
  <c r="K78" i="1"/>
  <c r="K76" i="1"/>
  <c r="K74" i="1"/>
  <c r="K72" i="1"/>
  <c r="K71" i="1"/>
  <c r="K63" i="1"/>
  <c r="K61" i="1"/>
  <c r="K59" i="1"/>
  <c r="K57" i="1"/>
  <c r="K56" i="1"/>
  <c r="K54" i="1"/>
  <c r="K53" i="1"/>
  <c r="K52" i="1"/>
  <c r="K51" i="1"/>
  <c r="K50" i="1"/>
  <c r="K49" i="1"/>
  <c r="K48" i="1"/>
  <c r="K47" i="1"/>
  <c r="K46" i="1"/>
  <c r="K45" i="1"/>
  <c r="K43" i="1"/>
  <c r="K42" i="1"/>
  <c r="K39" i="1"/>
  <c r="K38" i="1"/>
  <c r="K37" i="1"/>
  <c r="K36" i="1"/>
  <c r="K35" i="1"/>
  <c r="K34" i="1"/>
  <c r="K32" i="1"/>
  <c r="K30" i="1"/>
  <c r="K28" i="1"/>
  <c r="K27" i="1"/>
  <c r="K26" i="1"/>
  <c r="K25" i="1"/>
  <c r="K22" i="1"/>
  <c r="K21" i="1"/>
  <c r="K20" i="1"/>
  <c r="K19" i="1"/>
  <c r="K18" i="1"/>
  <c r="K17" i="1"/>
  <c r="K16" i="1"/>
  <c r="D70" i="1"/>
  <c r="E70" i="1"/>
  <c r="F70" i="1"/>
  <c r="G70" i="1"/>
  <c r="H70" i="1"/>
  <c r="I70" i="1"/>
  <c r="J70" i="1"/>
  <c r="C70" i="1"/>
  <c r="K24" i="1" l="1"/>
  <c r="K33" i="1"/>
  <c r="K15" i="1"/>
  <c r="K70" i="1"/>
  <c r="K41" i="1"/>
  <c r="I14" i="1"/>
  <c r="G14" i="1"/>
  <c r="E14" i="1"/>
  <c r="J14" i="1"/>
  <c r="H14" i="1"/>
  <c r="F14" i="1"/>
  <c r="D14" i="1"/>
  <c r="K44" i="1"/>
  <c r="C14" i="1"/>
  <c r="I89" i="1" l="1"/>
  <c r="J89" i="1"/>
  <c r="G89" i="1"/>
  <c r="D89" i="1"/>
  <c r="H89" i="1"/>
  <c r="F89" i="1"/>
  <c r="E89" i="1"/>
  <c r="C89" i="1"/>
  <c r="K14" i="1"/>
  <c r="K89" i="1" l="1"/>
</calcChain>
</file>

<file path=xl/sharedStrings.xml><?xml version="1.0" encoding="utf-8"?>
<sst xmlns="http://schemas.openxmlformats.org/spreadsheetml/2006/main" count="78" uniqueCount="77">
  <si>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</si>
  <si>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</si>
  <si>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</si>
  <si>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</si>
  <si>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</si>
  <si>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</si>
  <si>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</si>
  <si>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</si>
  <si>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</si>
  <si>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</si>
  <si>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</si>
  <si>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</si>
  <si>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</si>
  <si>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</si>
  <si>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</si>
  <si>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</si>
  <si>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</si>
  <si>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</si>
  <si>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организаций, применяющих упрощенную систему налогообложения, бухгалтерского учета и отчетности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</si>
  <si>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</si>
  <si>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</si>
  <si>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</si>
  <si>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</si>
  <si>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</si>
  <si>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</si>
  <si>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</si>
  <si>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</si>
  <si>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</si>
  <si>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</si>
  <si>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</si>
  <si>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</si>
  <si>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</si>
  <si>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</si>
  <si>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</si>
  <si>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</si>
  <si>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</si>
  <si>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</si>
  <si>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</si>
  <si>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</si>
  <si>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</si>
  <si>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</si>
  <si>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</si>
  <si>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</si>
  <si>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</si>
  <si>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</si>
  <si>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</si>
  <si>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</si>
  <si>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</si>
  <si>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</si>
  <si>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</si>
  <si>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Прочие неналоговые доходы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</si>
  <si>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</si>
  <si>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</si>
  <si>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</si>
  <si>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</si>
  <si>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</si>
  <si>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</si>
  <si>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</si>
  <si>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</si>
  <si>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Доходы от предпринимательской и иной приносящей доход деятельности</t>
  </si>
  <si>
    <t>ИТОГО</t>
  </si>
  <si>
    <t>"О республиканском бюджете на 2021 год"</t>
  </si>
  <si>
    <t>Приложение № 2.1</t>
  </si>
  <si>
    <t xml:space="preserve">к Закону Приднестровской Молдавской Республики 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</si>
  <si>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</si>
  <si>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</si>
  <si>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</si>
  <si>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>Доходы республиканского бюджета в разрезе основных видов налоговых, неналоговых и иных обязательных платежей на 2021 год</t>
  </si>
  <si>
    <t>Безвозмездные перечисления</t>
  </si>
  <si>
    <t>От нерезидентов</t>
  </si>
  <si>
    <t>3011000</t>
  </si>
  <si>
    <t>От нерезидентов на цели субсидирования хозяйствующих субъектов</t>
  </si>
  <si>
    <t>Прочие безвозмездные перечисления</t>
  </si>
  <si>
    <t>к Закону Приднестровской Молдавской Республики</t>
  </si>
  <si>
    <t xml:space="preserve">"О внесении изменений </t>
  </si>
  <si>
    <t xml:space="preserve">в Закон Приднестровской Молдавской Республики 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</si>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</sst>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??_р_._-;_-@_-"/>
    <numFmt numFmtId="167" formatCode="_-* #,##0_р_._-;\-* #,##0_р_._-;_-* &quot;-&quot;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8">
    <xf numFmtId="0" fontId="0" fillId="0" borderId="0" xfId="0"/>
    <xf numFmtId="3" fontId="3" fillId="2" borderId="0" xfId="0" applyNumberFormat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left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0" xfId="0" applyNumberFormat="1" applyFont="1" applyFill="1" applyAlignment="1">
      <alignment horizontal="right" vertical="center"/>
    </xf>
    <xf numFmtId="1" fontId="2" fillId="2" borderId="2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1" fontId="2" fillId="2" borderId="10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" fontId="2" fillId="2" borderId="4" xfId="0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1" fontId="2" fillId="4" borderId="7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 wrapText="1"/>
    </xf>
    <xf numFmtId="1" fontId="2" fillId="4" borderId="7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left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164" fontId="2" fillId="4" borderId="8" xfId="1" applyNumberFormat="1" applyFont="1" applyFill="1" applyBorder="1" applyAlignment="1">
      <alignment horizontal="center" vertical="center"/>
    </xf>
    <xf numFmtId="164" fontId="2" fillId="4" borderId="9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 wrapText="1"/>
    </xf>
    <xf numFmtId="166" fontId="6" fillId="0" borderId="11" xfId="0" applyNumberFormat="1" applyFont="1" applyFill="1" applyBorder="1" applyAlignment="1">
      <alignment horizontal="right" vertical="center"/>
    </xf>
    <xf numFmtId="166" fontId="8" fillId="0" borderId="12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vertical="center" wrapText="1"/>
    </xf>
    <xf numFmtId="166" fontId="6" fillId="0" borderId="1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167" fontId="6" fillId="3" borderId="5" xfId="2" applyNumberFormat="1" applyFont="1" applyFill="1" applyBorder="1" applyAlignment="1">
      <alignment horizontal="right" vertical="center"/>
    </xf>
    <xf numFmtId="167" fontId="6" fillId="3" borderId="6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166" fontId="6" fillId="4" borderId="8" xfId="2" applyNumberFormat="1" applyFont="1" applyFill="1" applyBorder="1" applyAlignment="1">
      <alignment horizontal="right" vertical="center"/>
    </xf>
    <xf numFmtId="166" fontId="6" fillId="4" borderId="9" xfId="0" applyNumberFormat="1" applyFont="1" applyFill="1" applyBorder="1" applyAlignment="1">
      <alignment horizontal="right" vertical="center"/>
    </xf>
    <xf numFmtId="164" fontId="9" fillId="0" borderId="6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1" fontId="7" fillId="0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3" fontId="3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view="pageBreakPreview" zoomScale="75" zoomScaleNormal="75" zoomScaleSheetLayoutView="75" workbookViewId="0">
      <pane xSplit="2" ySplit="13" topLeftCell="C14" activePane="bottomRight" state="frozen"/>
      <selection pane="topRight" activeCell="C1" sqref="C1"/>
      <selection pane="bottomLeft" activeCell="A10" sqref="A10"/>
      <selection pane="bottomRight" activeCell="K2" sqref="K2"/>
    </sheetView>
  </sheetViews>
  <sheetFormatPr defaultColWidth="58.25" defaultRowHeight="15.65" x14ac:dyDescent="0.25"/>
  <cols>
    <col min="1" max="1" width="9" style="6" bestFit="1" customWidth="1"/>
    <col min="2" max="2" width="49.75" style="12" customWidth="1"/>
    <col min="3" max="3" width="15.875" style="13" bestFit="1" customWidth="1"/>
    <col min="4" max="5" width="14" style="13" bestFit="1" customWidth="1"/>
    <col min="6" max="8" width="12.875" style="13" bestFit="1" customWidth="1"/>
    <col min="9" max="9" width="15.625" style="13" bestFit="1" customWidth="1"/>
    <col min="10" max="10" width="12.875" style="13" bestFit="1" customWidth="1"/>
    <col min="11" max="11" width="15.875" style="13" bestFit="1" customWidth="1"/>
    <col min="12" max="12" width="7" style="13" customWidth="1"/>
    <col min="13" max="190" width="58.25" style="13"/>
    <col min="191" max="191" width="9" style="13" customWidth="1"/>
    <col min="192" max="192" width="60.25" style="13" customWidth="1"/>
    <col min="193" max="193" width="15.75" style="13" bestFit="1" customWidth="1"/>
    <col min="194" max="194" width="14.125" style="13" bestFit="1" customWidth="1"/>
    <col min="195" max="195" width="14.125" style="13" customWidth="1"/>
    <col min="196" max="196" width="14.125" style="13" bestFit="1" customWidth="1"/>
    <col min="197" max="198" width="13.125" style="13" bestFit="1" customWidth="1"/>
    <col min="199" max="199" width="14" style="13" customWidth="1"/>
    <col min="200" max="200" width="13.125" style="13" customWidth="1"/>
    <col min="201" max="201" width="16.375" style="13" customWidth="1"/>
    <col min="202" max="202" width="18.625" style="13" customWidth="1"/>
    <col min="203" max="203" width="8.125" style="13" bestFit="1" customWidth="1"/>
    <col min="204" max="446" width="58.25" style="13"/>
    <col min="447" max="447" width="9" style="13" customWidth="1"/>
    <col min="448" max="448" width="60.25" style="13" customWidth="1"/>
    <col min="449" max="449" width="15.75" style="13" bestFit="1" customWidth="1"/>
    <col min="450" max="450" width="14.125" style="13" bestFit="1" customWidth="1"/>
    <col min="451" max="451" width="14.125" style="13" customWidth="1"/>
    <col min="452" max="452" width="14.125" style="13" bestFit="1" customWidth="1"/>
    <col min="453" max="454" width="13.125" style="13" bestFit="1" customWidth="1"/>
    <col min="455" max="455" width="14" style="13" customWidth="1"/>
    <col min="456" max="456" width="13.125" style="13" customWidth="1"/>
    <col min="457" max="457" width="16.375" style="13" customWidth="1"/>
    <col min="458" max="458" width="18.625" style="13" customWidth="1"/>
    <col min="459" max="459" width="8.125" style="13" bestFit="1" customWidth="1"/>
    <col min="460" max="702" width="58.25" style="13"/>
    <col min="703" max="703" width="9" style="13" customWidth="1"/>
    <col min="704" max="704" width="60.25" style="13" customWidth="1"/>
    <col min="705" max="705" width="15.75" style="13" bestFit="1" customWidth="1"/>
    <col min="706" max="706" width="14.125" style="13" bestFit="1" customWidth="1"/>
    <col min="707" max="707" width="14.125" style="13" customWidth="1"/>
    <col min="708" max="708" width="14.125" style="13" bestFit="1" customWidth="1"/>
    <col min="709" max="710" width="13.125" style="13" bestFit="1" customWidth="1"/>
    <col min="711" max="711" width="14" style="13" customWidth="1"/>
    <col min="712" max="712" width="13.125" style="13" customWidth="1"/>
    <col min="713" max="713" width="16.375" style="13" customWidth="1"/>
    <col min="714" max="714" width="18.625" style="13" customWidth="1"/>
    <col min="715" max="715" width="8.125" style="13" bestFit="1" customWidth="1"/>
    <col min="716" max="958" width="58.25" style="13"/>
    <col min="959" max="959" width="9" style="13" customWidth="1"/>
    <col min="960" max="960" width="60.25" style="13" customWidth="1"/>
    <col min="961" max="961" width="15.75" style="13" bestFit="1" customWidth="1"/>
    <col min="962" max="962" width="14.125" style="13" bestFit="1" customWidth="1"/>
    <col min="963" max="963" width="14.125" style="13" customWidth="1"/>
    <col min="964" max="964" width="14.125" style="13" bestFit="1" customWidth="1"/>
    <col min="965" max="966" width="13.125" style="13" bestFit="1" customWidth="1"/>
    <col min="967" max="967" width="14" style="13" customWidth="1"/>
    <col min="968" max="968" width="13.125" style="13" customWidth="1"/>
    <col min="969" max="969" width="16.375" style="13" customWidth="1"/>
    <col min="970" max="970" width="18.625" style="13" customWidth="1"/>
    <col min="971" max="971" width="8.125" style="13" bestFit="1" customWidth="1"/>
    <col min="972" max="1214" width="58.25" style="13"/>
    <col min="1215" max="1215" width="9" style="13" customWidth="1"/>
    <col min="1216" max="1216" width="60.25" style="13" customWidth="1"/>
    <col min="1217" max="1217" width="15.75" style="13" bestFit="1" customWidth="1"/>
    <col min="1218" max="1218" width="14.125" style="13" bestFit="1" customWidth="1"/>
    <col min="1219" max="1219" width="14.125" style="13" customWidth="1"/>
    <col min="1220" max="1220" width="14.125" style="13" bestFit="1" customWidth="1"/>
    <col min="1221" max="1222" width="13.125" style="13" bestFit="1" customWidth="1"/>
    <col min="1223" max="1223" width="14" style="13" customWidth="1"/>
    <col min="1224" max="1224" width="13.125" style="13" customWidth="1"/>
    <col min="1225" max="1225" width="16.375" style="13" customWidth="1"/>
    <col min="1226" max="1226" width="18.625" style="13" customWidth="1"/>
    <col min="1227" max="1227" width="8.125" style="13" bestFit="1" customWidth="1"/>
    <col min="1228" max="1470" width="58.25" style="13"/>
    <col min="1471" max="1471" width="9" style="13" customWidth="1"/>
    <col min="1472" max="1472" width="60.25" style="13" customWidth="1"/>
    <col min="1473" max="1473" width="15.75" style="13" bestFit="1" customWidth="1"/>
    <col min="1474" max="1474" width="14.125" style="13" bestFit="1" customWidth="1"/>
    <col min="1475" max="1475" width="14.125" style="13" customWidth="1"/>
    <col min="1476" max="1476" width="14.125" style="13" bestFit="1" customWidth="1"/>
    <col min="1477" max="1478" width="13.125" style="13" bestFit="1" customWidth="1"/>
    <col min="1479" max="1479" width="14" style="13" customWidth="1"/>
    <col min="1480" max="1480" width="13.125" style="13" customWidth="1"/>
    <col min="1481" max="1481" width="16.375" style="13" customWidth="1"/>
    <col min="1482" max="1482" width="18.625" style="13" customWidth="1"/>
    <col min="1483" max="1483" width="8.125" style="13" bestFit="1" customWidth="1"/>
    <col min="1484" max="1726" width="58.25" style="13"/>
    <col min="1727" max="1727" width="9" style="13" customWidth="1"/>
    <col min="1728" max="1728" width="60.25" style="13" customWidth="1"/>
    <col min="1729" max="1729" width="15.75" style="13" bestFit="1" customWidth="1"/>
    <col min="1730" max="1730" width="14.125" style="13" bestFit="1" customWidth="1"/>
    <col min="1731" max="1731" width="14.125" style="13" customWidth="1"/>
    <col min="1732" max="1732" width="14.125" style="13" bestFit="1" customWidth="1"/>
    <col min="1733" max="1734" width="13.125" style="13" bestFit="1" customWidth="1"/>
    <col min="1735" max="1735" width="14" style="13" customWidth="1"/>
    <col min="1736" max="1736" width="13.125" style="13" customWidth="1"/>
    <col min="1737" max="1737" width="16.375" style="13" customWidth="1"/>
    <col min="1738" max="1738" width="18.625" style="13" customWidth="1"/>
    <col min="1739" max="1739" width="8.125" style="13" bestFit="1" customWidth="1"/>
    <col min="1740" max="1982" width="58.25" style="13"/>
    <col min="1983" max="1983" width="9" style="13" customWidth="1"/>
    <col min="1984" max="1984" width="60.25" style="13" customWidth="1"/>
    <col min="1985" max="1985" width="15.75" style="13" bestFit="1" customWidth="1"/>
    <col min="1986" max="1986" width="14.125" style="13" bestFit="1" customWidth="1"/>
    <col min="1987" max="1987" width="14.125" style="13" customWidth="1"/>
    <col min="1988" max="1988" width="14.125" style="13" bestFit="1" customWidth="1"/>
    <col min="1989" max="1990" width="13.125" style="13" bestFit="1" customWidth="1"/>
    <col min="1991" max="1991" width="14" style="13" customWidth="1"/>
    <col min="1992" max="1992" width="13.125" style="13" customWidth="1"/>
    <col min="1993" max="1993" width="16.375" style="13" customWidth="1"/>
    <col min="1994" max="1994" width="18.625" style="13" customWidth="1"/>
    <col min="1995" max="1995" width="8.125" style="13" bestFit="1" customWidth="1"/>
    <col min="1996" max="2238" width="58.25" style="13"/>
    <col min="2239" max="2239" width="9" style="13" customWidth="1"/>
    <col min="2240" max="2240" width="60.25" style="13" customWidth="1"/>
    <col min="2241" max="2241" width="15.75" style="13" bestFit="1" customWidth="1"/>
    <col min="2242" max="2242" width="14.125" style="13" bestFit="1" customWidth="1"/>
    <col min="2243" max="2243" width="14.125" style="13" customWidth="1"/>
    <col min="2244" max="2244" width="14.125" style="13" bestFit="1" customWidth="1"/>
    <col min="2245" max="2246" width="13.125" style="13" bestFit="1" customWidth="1"/>
    <col min="2247" max="2247" width="14" style="13" customWidth="1"/>
    <col min="2248" max="2248" width="13.125" style="13" customWidth="1"/>
    <col min="2249" max="2249" width="16.375" style="13" customWidth="1"/>
    <col min="2250" max="2250" width="18.625" style="13" customWidth="1"/>
    <col min="2251" max="2251" width="8.125" style="13" bestFit="1" customWidth="1"/>
    <col min="2252" max="2494" width="58.25" style="13"/>
    <col min="2495" max="2495" width="9" style="13" customWidth="1"/>
    <col min="2496" max="2496" width="60.25" style="13" customWidth="1"/>
    <col min="2497" max="2497" width="15.75" style="13" bestFit="1" customWidth="1"/>
    <col min="2498" max="2498" width="14.125" style="13" bestFit="1" customWidth="1"/>
    <col min="2499" max="2499" width="14.125" style="13" customWidth="1"/>
    <col min="2500" max="2500" width="14.125" style="13" bestFit="1" customWidth="1"/>
    <col min="2501" max="2502" width="13.125" style="13" bestFit="1" customWidth="1"/>
    <col min="2503" max="2503" width="14" style="13" customWidth="1"/>
    <col min="2504" max="2504" width="13.125" style="13" customWidth="1"/>
    <col min="2505" max="2505" width="16.375" style="13" customWidth="1"/>
    <col min="2506" max="2506" width="18.625" style="13" customWidth="1"/>
    <col min="2507" max="2507" width="8.125" style="13" bestFit="1" customWidth="1"/>
    <col min="2508" max="2750" width="58.25" style="13"/>
    <col min="2751" max="2751" width="9" style="13" customWidth="1"/>
    <col min="2752" max="2752" width="60.25" style="13" customWidth="1"/>
    <col min="2753" max="2753" width="15.75" style="13" bestFit="1" customWidth="1"/>
    <col min="2754" max="2754" width="14.125" style="13" bestFit="1" customWidth="1"/>
    <col min="2755" max="2755" width="14.125" style="13" customWidth="1"/>
    <col min="2756" max="2756" width="14.125" style="13" bestFit="1" customWidth="1"/>
    <col min="2757" max="2758" width="13.125" style="13" bestFit="1" customWidth="1"/>
    <col min="2759" max="2759" width="14" style="13" customWidth="1"/>
    <col min="2760" max="2760" width="13.125" style="13" customWidth="1"/>
    <col min="2761" max="2761" width="16.375" style="13" customWidth="1"/>
    <col min="2762" max="2762" width="18.625" style="13" customWidth="1"/>
    <col min="2763" max="2763" width="8.125" style="13" bestFit="1" customWidth="1"/>
    <col min="2764" max="3006" width="58.25" style="13"/>
    <col min="3007" max="3007" width="9" style="13" customWidth="1"/>
    <col min="3008" max="3008" width="60.25" style="13" customWidth="1"/>
    <col min="3009" max="3009" width="15.75" style="13" bestFit="1" customWidth="1"/>
    <col min="3010" max="3010" width="14.125" style="13" bestFit="1" customWidth="1"/>
    <col min="3011" max="3011" width="14.125" style="13" customWidth="1"/>
    <col min="3012" max="3012" width="14.125" style="13" bestFit="1" customWidth="1"/>
    <col min="3013" max="3014" width="13.125" style="13" bestFit="1" customWidth="1"/>
    <col min="3015" max="3015" width="14" style="13" customWidth="1"/>
    <col min="3016" max="3016" width="13.125" style="13" customWidth="1"/>
    <col min="3017" max="3017" width="16.375" style="13" customWidth="1"/>
    <col min="3018" max="3018" width="18.625" style="13" customWidth="1"/>
    <col min="3019" max="3019" width="8.125" style="13" bestFit="1" customWidth="1"/>
    <col min="3020" max="3262" width="58.25" style="13"/>
    <col min="3263" max="3263" width="9" style="13" customWidth="1"/>
    <col min="3264" max="3264" width="60.25" style="13" customWidth="1"/>
    <col min="3265" max="3265" width="15.75" style="13" bestFit="1" customWidth="1"/>
    <col min="3266" max="3266" width="14.125" style="13" bestFit="1" customWidth="1"/>
    <col min="3267" max="3267" width="14.125" style="13" customWidth="1"/>
    <col min="3268" max="3268" width="14.125" style="13" bestFit="1" customWidth="1"/>
    <col min="3269" max="3270" width="13.125" style="13" bestFit="1" customWidth="1"/>
    <col min="3271" max="3271" width="14" style="13" customWidth="1"/>
    <col min="3272" max="3272" width="13.125" style="13" customWidth="1"/>
    <col min="3273" max="3273" width="16.375" style="13" customWidth="1"/>
    <col min="3274" max="3274" width="18.625" style="13" customWidth="1"/>
    <col min="3275" max="3275" width="8.125" style="13" bestFit="1" customWidth="1"/>
    <col min="3276" max="3518" width="58.25" style="13"/>
    <col min="3519" max="3519" width="9" style="13" customWidth="1"/>
    <col min="3520" max="3520" width="60.25" style="13" customWidth="1"/>
    <col min="3521" max="3521" width="15.75" style="13" bestFit="1" customWidth="1"/>
    <col min="3522" max="3522" width="14.125" style="13" bestFit="1" customWidth="1"/>
    <col min="3523" max="3523" width="14.125" style="13" customWidth="1"/>
    <col min="3524" max="3524" width="14.125" style="13" bestFit="1" customWidth="1"/>
    <col min="3525" max="3526" width="13.125" style="13" bestFit="1" customWidth="1"/>
    <col min="3527" max="3527" width="14" style="13" customWidth="1"/>
    <col min="3528" max="3528" width="13.125" style="13" customWidth="1"/>
    <col min="3529" max="3529" width="16.375" style="13" customWidth="1"/>
    <col min="3530" max="3530" width="18.625" style="13" customWidth="1"/>
    <col min="3531" max="3531" width="8.125" style="13" bestFit="1" customWidth="1"/>
    <col min="3532" max="3774" width="58.25" style="13"/>
    <col min="3775" max="3775" width="9" style="13" customWidth="1"/>
    <col min="3776" max="3776" width="60.25" style="13" customWidth="1"/>
    <col min="3777" max="3777" width="15.75" style="13" bestFit="1" customWidth="1"/>
    <col min="3778" max="3778" width="14.125" style="13" bestFit="1" customWidth="1"/>
    <col min="3779" max="3779" width="14.125" style="13" customWidth="1"/>
    <col min="3780" max="3780" width="14.125" style="13" bestFit="1" customWidth="1"/>
    <col min="3781" max="3782" width="13.125" style="13" bestFit="1" customWidth="1"/>
    <col min="3783" max="3783" width="14" style="13" customWidth="1"/>
    <col min="3784" max="3784" width="13.125" style="13" customWidth="1"/>
    <col min="3785" max="3785" width="16.375" style="13" customWidth="1"/>
    <col min="3786" max="3786" width="18.625" style="13" customWidth="1"/>
    <col min="3787" max="3787" width="8.125" style="13" bestFit="1" customWidth="1"/>
    <col min="3788" max="4030" width="58.25" style="13"/>
    <col min="4031" max="4031" width="9" style="13" customWidth="1"/>
    <col min="4032" max="4032" width="60.25" style="13" customWidth="1"/>
    <col min="4033" max="4033" width="15.75" style="13" bestFit="1" customWidth="1"/>
    <col min="4034" max="4034" width="14.125" style="13" bestFit="1" customWidth="1"/>
    <col min="4035" max="4035" width="14.125" style="13" customWidth="1"/>
    <col min="4036" max="4036" width="14.125" style="13" bestFit="1" customWidth="1"/>
    <col min="4037" max="4038" width="13.125" style="13" bestFit="1" customWidth="1"/>
    <col min="4039" max="4039" width="14" style="13" customWidth="1"/>
    <col min="4040" max="4040" width="13.125" style="13" customWidth="1"/>
    <col min="4041" max="4041" width="16.375" style="13" customWidth="1"/>
    <col min="4042" max="4042" width="18.625" style="13" customWidth="1"/>
    <col min="4043" max="4043" width="8.125" style="13" bestFit="1" customWidth="1"/>
    <col min="4044" max="4286" width="58.25" style="13"/>
    <col min="4287" max="4287" width="9" style="13" customWidth="1"/>
    <col min="4288" max="4288" width="60.25" style="13" customWidth="1"/>
    <col min="4289" max="4289" width="15.75" style="13" bestFit="1" customWidth="1"/>
    <col min="4290" max="4290" width="14.125" style="13" bestFit="1" customWidth="1"/>
    <col min="4291" max="4291" width="14.125" style="13" customWidth="1"/>
    <col min="4292" max="4292" width="14.125" style="13" bestFit="1" customWidth="1"/>
    <col min="4293" max="4294" width="13.125" style="13" bestFit="1" customWidth="1"/>
    <col min="4295" max="4295" width="14" style="13" customWidth="1"/>
    <col min="4296" max="4296" width="13.125" style="13" customWidth="1"/>
    <col min="4297" max="4297" width="16.375" style="13" customWidth="1"/>
    <col min="4298" max="4298" width="18.625" style="13" customWidth="1"/>
    <col min="4299" max="4299" width="8.125" style="13" bestFit="1" customWidth="1"/>
    <col min="4300" max="4542" width="58.25" style="13"/>
    <col min="4543" max="4543" width="9" style="13" customWidth="1"/>
    <col min="4544" max="4544" width="60.25" style="13" customWidth="1"/>
    <col min="4545" max="4545" width="15.75" style="13" bestFit="1" customWidth="1"/>
    <col min="4546" max="4546" width="14.125" style="13" bestFit="1" customWidth="1"/>
    <col min="4547" max="4547" width="14.125" style="13" customWidth="1"/>
    <col min="4548" max="4548" width="14.125" style="13" bestFit="1" customWidth="1"/>
    <col min="4549" max="4550" width="13.125" style="13" bestFit="1" customWidth="1"/>
    <col min="4551" max="4551" width="14" style="13" customWidth="1"/>
    <col min="4552" max="4552" width="13.125" style="13" customWidth="1"/>
    <col min="4553" max="4553" width="16.375" style="13" customWidth="1"/>
    <col min="4554" max="4554" width="18.625" style="13" customWidth="1"/>
    <col min="4555" max="4555" width="8.125" style="13" bestFit="1" customWidth="1"/>
    <col min="4556" max="4798" width="58.25" style="13"/>
    <col min="4799" max="4799" width="9" style="13" customWidth="1"/>
    <col min="4800" max="4800" width="60.25" style="13" customWidth="1"/>
    <col min="4801" max="4801" width="15.75" style="13" bestFit="1" customWidth="1"/>
    <col min="4802" max="4802" width="14.125" style="13" bestFit="1" customWidth="1"/>
    <col min="4803" max="4803" width="14.125" style="13" customWidth="1"/>
    <col min="4804" max="4804" width="14.125" style="13" bestFit="1" customWidth="1"/>
    <col min="4805" max="4806" width="13.125" style="13" bestFit="1" customWidth="1"/>
    <col min="4807" max="4807" width="14" style="13" customWidth="1"/>
    <col min="4808" max="4808" width="13.125" style="13" customWidth="1"/>
    <col min="4809" max="4809" width="16.375" style="13" customWidth="1"/>
    <col min="4810" max="4810" width="18.625" style="13" customWidth="1"/>
    <col min="4811" max="4811" width="8.125" style="13" bestFit="1" customWidth="1"/>
    <col min="4812" max="5054" width="58.25" style="13"/>
    <col min="5055" max="5055" width="9" style="13" customWidth="1"/>
    <col min="5056" max="5056" width="60.25" style="13" customWidth="1"/>
    <col min="5057" max="5057" width="15.75" style="13" bestFit="1" customWidth="1"/>
    <col min="5058" max="5058" width="14.125" style="13" bestFit="1" customWidth="1"/>
    <col min="5059" max="5059" width="14.125" style="13" customWidth="1"/>
    <col min="5060" max="5060" width="14.125" style="13" bestFit="1" customWidth="1"/>
    <col min="5061" max="5062" width="13.125" style="13" bestFit="1" customWidth="1"/>
    <col min="5063" max="5063" width="14" style="13" customWidth="1"/>
    <col min="5064" max="5064" width="13.125" style="13" customWidth="1"/>
    <col min="5065" max="5065" width="16.375" style="13" customWidth="1"/>
    <col min="5066" max="5066" width="18.625" style="13" customWidth="1"/>
    <col min="5067" max="5067" width="8.125" style="13" bestFit="1" customWidth="1"/>
    <col min="5068" max="5310" width="58.25" style="13"/>
    <col min="5311" max="5311" width="9" style="13" customWidth="1"/>
    <col min="5312" max="5312" width="60.25" style="13" customWidth="1"/>
    <col min="5313" max="5313" width="15.75" style="13" bestFit="1" customWidth="1"/>
    <col min="5314" max="5314" width="14.125" style="13" bestFit="1" customWidth="1"/>
    <col min="5315" max="5315" width="14.125" style="13" customWidth="1"/>
    <col min="5316" max="5316" width="14.125" style="13" bestFit="1" customWidth="1"/>
    <col min="5317" max="5318" width="13.125" style="13" bestFit="1" customWidth="1"/>
    <col min="5319" max="5319" width="14" style="13" customWidth="1"/>
    <col min="5320" max="5320" width="13.125" style="13" customWidth="1"/>
    <col min="5321" max="5321" width="16.375" style="13" customWidth="1"/>
    <col min="5322" max="5322" width="18.625" style="13" customWidth="1"/>
    <col min="5323" max="5323" width="8.125" style="13" bestFit="1" customWidth="1"/>
    <col min="5324" max="5566" width="58.25" style="13"/>
    <col min="5567" max="5567" width="9" style="13" customWidth="1"/>
    <col min="5568" max="5568" width="60.25" style="13" customWidth="1"/>
    <col min="5569" max="5569" width="15.75" style="13" bestFit="1" customWidth="1"/>
    <col min="5570" max="5570" width="14.125" style="13" bestFit="1" customWidth="1"/>
    <col min="5571" max="5571" width="14.125" style="13" customWidth="1"/>
    <col min="5572" max="5572" width="14.125" style="13" bestFit="1" customWidth="1"/>
    <col min="5573" max="5574" width="13.125" style="13" bestFit="1" customWidth="1"/>
    <col min="5575" max="5575" width="14" style="13" customWidth="1"/>
    <col min="5576" max="5576" width="13.125" style="13" customWidth="1"/>
    <col min="5577" max="5577" width="16.375" style="13" customWidth="1"/>
    <col min="5578" max="5578" width="18.625" style="13" customWidth="1"/>
    <col min="5579" max="5579" width="8.125" style="13" bestFit="1" customWidth="1"/>
    <col min="5580" max="5822" width="58.25" style="13"/>
    <col min="5823" max="5823" width="9" style="13" customWidth="1"/>
    <col min="5824" max="5824" width="60.25" style="13" customWidth="1"/>
    <col min="5825" max="5825" width="15.75" style="13" bestFit="1" customWidth="1"/>
    <col min="5826" max="5826" width="14.125" style="13" bestFit="1" customWidth="1"/>
    <col min="5827" max="5827" width="14.125" style="13" customWidth="1"/>
    <col min="5828" max="5828" width="14.125" style="13" bestFit="1" customWidth="1"/>
    <col min="5829" max="5830" width="13.125" style="13" bestFit="1" customWidth="1"/>
    <col min="5831" max="5831" width="14" style="13" customWidth="1"/>
    <col min="5832" max="5832" width="13.125" style="13" customWidth="1"/>
    <col min="5833" max="5833" width="16.375" style="13" customWidth="1"/>
    <col min="5834" max="5834" width="18.625" style="13" customWidth="1"/>
    <col min="5835" max="5835" width="8.125" style="13" bestFit="1" customWidth="1"/>
    <col min="5836" max="6078" width="58.25" style="13"/>
    <col min="6079" max="6079" width="9" style="13" customWidth="1"/>
    <col min="6080" max="6080" width="60.25" style="13" customWidth="1"/>
    <col min="6081" max="6081" width="15.75" style="13" bestFit="1" customWidth="1"/>
    <col min="6082" max="6082" width="14.125" style="13" bestFit="1" customWidth="1"/>
    <col min="6083" max="6083" width="14.125" style="13" customWidth="1"/>
    <col min="6084" max="6084" width="14.125" style="13" bestFit="1" customWidth="1"/>
    <col min="6085" max="6086" width="13.125" style="13" bestFit="1" customWidth="1"/>
    <col min="6087" max="6087" width="14" style="13" customWidth="1"/>
    <col min="6088" max="6088" width="13.125" style="13" customWidth="1"/>
    <col min="6089" max="6089" width="16.375" style="13" customWidth="1"/>
    <col min="6090" max="6090" width="18.625" style="13" customWidth="1"/>
    <col min="6091" max="6091" width="8.125" style="13" bestFit="1" customWidth="1"/>
    <col min="6092" max="6334" width="58.25" style="13"/>
    <col min="6335" max="6335" width="9" style="13" customWidth="1"/>
    <col min="6336" max="6336" width="60.25" style="13" customWidth="1"/>
    <col min="6337" max="6337" width="15.75" style="13" bestFit="1" customWidth="1"/>
    <col min="6338" max="6338" width="14.125" style="13" bestFit="1" customWidth="1"/>
    <col min="6339" max="6339" width="14.125" style="13" customWidth="1"/>
    <col min="6340" max="6340" width="14.125" style="13" bestFit="1" customWidth="1"/>
    <col min="6341" max="6342" width="13.125" style="13" bestFit="1" customWidth="1"/>
    <col min="6343" max="6343" width="14" style="13" customWidth="1"/>
    <col min="6344" max="6344" width="13.125" style="13" customWidth="1"/>
    <col min="6345" max="6345" width="16.375" style="13" customWidth="1"/>
    <col min="6346" max="6346" width="18.625" style="13" customWidth="1"/>
    <col min="6347" max="6347" width="8.125" style="13" bestFit="1" customWidth="1"/>
    <col min="6348" max="6590" width="58.25" style="13"/>
    <col min="6591" max="6591" width="9" style="13" customWidth="1"/>
    <col min="6592" max="6592" width="60.25" style="13" customWidth="1"/>
    <col min="6593" max="6593" width="15.75" style="13" bestFit="1" customWidth="1"/>
    <col min="6594" max="6594" width="14.125" style="13" bestFit="1" customWidth="1"/>
    <col min="6595" max="6595" width="14.125" style="13" customWidth="1"/>
    <col min="6596" max="6596" width="14.125" style="13" bestFit="1" customWidth="1"/>
    <col min="6597" max="6598" width="13.125" style="13" bestFit="1" customWidth="1"/>
    <col min="6599" max="6599" width="14" style="13" customWidth="1"/>
    <col min="6600" max="6600" width="13.125" style="13" customWidth="1"/>
    <col min="6601" max="6601" width="16.375" style="13" customWidth="1"/>
    <col min="6602" max="6602" width="18.625" style="13" customWidth="1"/>
    <col min="6603" max="6603" width="8.125" style="13" bestFit="1" customWidth="1"/>
    <col min="6604" max="6846" width="58.25" style="13"/>
    <col min="6847" max="6847" width="9" style="13" customWidth="1"/>
    <col min="6848" max="6848" width="60.25" style="13" customWidth="1"/>
    <col min="6849" max="6849" width="15.75" style="13" bestFit="1" customWidth="1"/>
    <col min="6850" max="6850" width="14.125" style="13" bestFit="1" customWidth="1"/>
    <col min="6851" max="6851" width="14.125" style="13" customWidth="1"/>
    <col min="6852" max="6852" width="14.125" style="13" bestFit="1" customWidth="1"/>
    <col min="6853" max="6854" width="13.125" style="13" bestFit="1" customWidth="1"/>
    <col min="6855" max="6855" width="14" style="13" customWidth="1"/>
    <col min="6856" max="6856" width="13.125" style="13" customWidth="1"/>
    <col min="6857" max="6857" width="16.375" style="13" customWidth="1"/>
    <col min="6858" max="6858" width="18.625" style="13" customWidth="1"/>
    <col min="6859" max="6859" width="8.125" style="13" bestFit="1" customWidth="1"/>
    <col min="6860" max="7102" width="58.25" style="13"/>
    <col min="7103" max="7103" width="9" style="13" customWidth="1"/>
    <col min="7104" max="7104" width="60.25" style="13" customWidth="1"/>
    <col min="7105" max="7105" width="15.75" style="13" bestFit="1" customWidth="1"/>
    <col min="7106" max="7106" width="14.125" style="13" bestFit="1" customWidth="1"/>
    <col min="7107" max="7107" width="14.125" style="13" customWidth="1"/>
    <col min="7108" max="7108" width="14.125" style="13" bestFit="1" customWidth="1"/>
    <col min="7109" max="7110" width="13.125" style="13" bestFit="1" customWidth="1"/>
    <col min="7111" max="7111" width="14" style="13" customWidth="1"/>
    <col min="7112" max="7112" width="13.125" style="13" customWidth="1"/>
    <col min="7113" max="7113" width="16.375" style="13" customWidth="1"/>
    <col min="7114" max="7114" width="18.625" style="13" customWidth="1"/>
    <col min="7115" max="7115" width="8.125" style="13" bestFit="1" customWidth="1"/>
    <col min="7116" max="7358" width="58.25" style="13"/>
    <col min="7359" max="7359" width="9" style="13" customWidth="1"/>
    <col min="7360" max="7360" width="60.25" style="13" customWidth="1"/>
    <col min="7361" max="7361" width="15.75" style="13" bestFit="1" customWidth="1"/>
    <col min="7362" max="7362" width="14.125" style="13" bestFit="1" customWidth="1"/>
    <col min="7363" max="7363" width="14.125" style="13" customWidth="1"/>
    <col min="7364" max="7364" width="14.125" style="13" bestFit="1" customWidth="1"/>
    <col min="7365" max="7366" width="13.125" style="13" bestFit="1" customWidth="1"/>
    <col min="7367" max="7367" width="14" style="13" customWidth="1"/>
    <col min="7368" max="7368" width="13.125" style="13" customWidth="1"/>
    <col min="7369" max="7369" width="16.375" style="13" customWidth="1"/>
    <col min="7370" max="7370" width="18.625" style="13" customWidth="1"/>
    <col min="7371" max="7371" width="8.125" style="13" bestFit="1" customWidth="1"/>
    <col min="7372" max="7614" width="58.25" style="13"/>
    <col min="7615" max="7615" width="9" style="13" customWidth="1"/>
    <col min="7616" max="7616" width="60.25" style="13" customWidth="1"/>
    <col min="7617" max="7617" width="15.75" style="13" bestFit="1" customWidth="1"/>
    <col min="7618" max="7618" width="14.125" style="13" bestFit="1" customWidth="1"/>
    <col min="7619" max="7619" width="14.125" style="13" customWidth="1"/>
    <col min="7620" max="7620" width="14.125" style="13" bestFit="1" customWidth="1"/>
    <col min="7621" max="7622" width="13.125" style="13" bestFit="1" customWidth="1"/>
    <col min="7623" max="7623" width="14" style="13" customWidth="1"/>
    <col min="7624" max="7624" width="13.125" style="13" customWidth="1"/>
    <col min="7625" max="7625" width="16.375" style="13" customWidth="1"/>
    <col min="7626" max="7626" width="18.625" style="13" customWidth="1"/>
    <col min="7627" max="7627" width="8.125" style="13" bestFit="1" customWidth="1"/>
    <col min="7628" max="7870" width="58.25" style="13"/>
    <col min="7871" max="7871" width="9" style="13" customWidth="1"/>
    <col min="7872" max="7872" width="60.25" style="13" customWidth="1"/>
    <col min="7873" max="7873" width="15.75" style="13" bestFit="1" customWidth="1"/>
    <col min="7874" max="7874" width="14.125" style="13" bestFit="1" customWidth="1"/>
    <col min="7875" max="7875" width="14.125" style="13" customWidth="1"/>
    <col min="7876" max="7876" width="14.125" style="13" bestFit="1" customWidth="1"/>
    <col min="7877" max="7878" width="13.125" style="13" bestFit="1" customWidth="1"/>
    <col min="7879" max="7879" width="14" style="13" customWidth="1"/>
    <col min="7880" max="7880" width="13.125" style="13" customWidth="1"/>
    <col min="7881" max="7881" width="16.375" style="13" customWidth="1"/>
    <col min="7882" max="7882" width="18.625" style="13" customWidth="1"/>
    <col min="7883" max="7883" width="8.125" style="13" bestFit="1" customWidth="1"/>
    <col min="7884" max="8126" width="58.25" style="13"/>
    <col min="8127" max="8127" width="9" style="13" customWidth="1"/>
    <col min="8128" max="8128" width="60.25" style="13" customWidth="1"/>
    <col min="8129" max="8129" width="15.75" style="13" bestFit="1" customWidth="1"/>
    <col min="8130" max="8130" width="14.125" style="13" bestFit="1" customWidth="1"/>
    <col min="8131" max="8131" width="14.125" style="13" customWidth="1"/>
    <col min="8132" max="8132" width="14.125" style="13" bestFit="1" customWidth="1"/>
    <col min="8133" max="8134" width="13.125" style="13" bestFit="1" customWidth="1"/>
    <col min="8135" max="8135" width="14" style="13" customWidth="1"/>
    <col min="8136" max="8136" width="13.125" style="13" customWidth="1"/>
    <col min="8137" max="8137" width="16.375" style="13" customWidth="1"/>
    <col min="8138" max="8138" width="18.625" style="13" customWidth="1"/>
    <col min="8139" max="8139" width="8.125" style="13" bestFit="1" customWidth="1"/>
    <col min="8140" max="8382" width="58.25" style="13"/>
    <col min="8383" max="8383" width="9" style="13" customWidth="1"/>
    <col min="8384" max="8384" width="60.25" style="13" customWidth="1"/>
    <col min="8385" max="8385" width="15.75" style="13" bestFit="1" customWidth="1"/>
    <col min="8386" max="8386" width="14.125" style="13" bestFit="1" customWidth="1"/>
    <col min="8387" max="8387" width="14.125" style="13" customWidth="1"/>
    <col min="8388" max="8388" width="14.125" style="13" bestFit="1" customWidth="1"/>
    <col min="8389" max="8390" width="13.125" style="13" bestFit="1" customWidth="1"/>
    <col min="8391" max="8391" width="14" style="13" customWidth="1"/>
    <col min="8392" max="8392" width="13.125" style="13" customWidth="1"/>
    <col min="8393" max="8393" width="16.375" style="13" customWidth="1"/>
    <col min="8394" max="8394" width="18.625" style="13" customWidth="1"/>
    <col min="8395" max="8395" width="8.125" style="13" bestFit="1" customWidth="1"/>
    <col min="8396" max="8638" width="58.25" style="13"/>
    <col min="8639" max="8639" width="9" style="13" customWidth="1"/>
    <col min="8640" max="8640" width="60.25" style="13" customWidth="1"/>
    <col min="8641" max="8641" width="15.75" style="13" bestFit="1" customWidth="1"/>
    <col min="8642" max="8642" width="14.125" style="13" bestFit="1" customWidth="1"/>
    <col min="8643" max="8643" width="14.125" style="13" customWidth="1"/>
    <col min="8644" max="8644" width="14.125" style="13" bestFit="1" customWidth="1"/>
    <col min="8645" max="8646" width="13.125" style="13" bestFit="1" customWidth="1"/>
    <col min="8647" max="8647" width="14" style="13" customWidth="1"/>
    <col min="8648" max="8648" width="13.125" style="13" customWidth="1"/>
    <col min="8649" max="8649" width="16.375" style="13" customWidth="1"/>
    <col min="8650" max="8650" width="18.625" style="13" customWidth="1"/>
    <col min="8651" max="8651" width="8.125" style="13" bestFit="1" customWidth="1"/>
    <col min="8652" max="8894" width="58.25" style="13"/>
    <col min="8895" max="8895" width="9" style="13" customWidth="1"/>
    <col min="8896" max="8896" width="60.25" style="13" customWidth="1"/>
    <col min="8897" max="8897" width="15.75" style="13" bestFit="1" customWidth="1"/>
    <col min="8898" max="8898" width="14.125" style="13" bestFit="1" customWidth="1"/>
    <col min="8899" max="8899" width="14.125" style="13" customWidth="1"/>
    <col min="8900" max="8900" width="14.125" style="13" bestFit="1" customWidth="1"/>
    <col min="8901" max="8902" width="13.125" style="13" bestFit="1" customWidth="1"/>
    <col min="8903" max="8903" width="14" style="13" customWidth="1"/>
    <col min="8904" max="8904" width="13.125" style="13" customWidth="1"/>
    <col min="8905" max="8905" width="16.375" style="13" customWidth="1"/>
    <col min="8906" max="8906" width="18.625" style="13" customWidth="1"/>
    <col min="8907" max="8907" width="8.125" style="13" bestFit="1" customWidth="1"/>
    <col min="8908" max="9150" width="58.25" style="13"/>
    <col min="9151" max="9151" width="9" style="13" customWidth="1"/>
    <col min="9152" max="9152" width="60.25" style="13" customWidth="1"/>
    <col min="9153" max="9153" width="15.75" style="13" bestFit="1" customWidth="1"/>
    <col min="9154" max="9154" width="14.125" style="13" bestFit="1" customWidth="1"/>
    <col min="9155" max="9155" width="14.125" style="13" customWidth="1"/>
    <col min="9156" max="9156" width="14.125" style="13" bestFit="1" customWidth="1"/>
    <col min="9157" max="9158" width="13.125" style="13" bestFit="1" customWidth="1"/>
    <col min="9159" max="9159" width="14" style="13" customWidth="1"/>
    <col min="9160" max="9160" width="13.125" style="13" customWidth="1"/>
    <col min="9161" max="9161" width="16.375" style="13" customWidth="1"/>
    <col min="9162" max="9162" width="18.625" style="13" customWidth="1"/>
    <col min="9163" max="9163" width="8.125" style="13" bestFit="1" customWidth="1"/>
    <col min="9164" max="9406" width="58.25" style="13"/>
    <col min="9407" max="9407" width="9" style="13" customWidth="1"/>
    <col min="9408" max="9408" width="60.25" style="13" customWidth="1"/>
    <col min="9409" max="9409" width="15.75" style="13" bestFit="1" customWidth="1"/>
    <col min="9410" max="9410" width="14.125" style="13" bestFit="1" customWidth="1"/>
    <col min="9411" max="9411" width="14.125" style="13" customWidth="1"/>
    <col min="9412" max="9412" width="14.125" style="13" bestFit="1" customWidth="1"/>
    <col min="9413" max="9414" width="13.125" style="13" bestFit="1" customWidth="1"/>
    <col min="9415" max="9415" width="14" style="13" customWidth="1"/>
    <col min="9416" max="9416" width="13.125" style="13" customWidth="1"/>
    <col min="9417" max="9417" width="16.375" style="13" customWidth="1"/>
    <col min="9418" max="9418" width="18.625" style="13" customWidth="1"/>
    <col min="9419" max="9419" width="8.125" style="13" bestFit="1" customWidth="1"/>
    <col min="9420" max="9662" width="58.25" style="13"/>
    <col min="9663" max="9663" width="9" style="13" customWidth="1"/>
    <col min="9664" max="9664" width="60.25" style="13" customWidth="1"/>
    <col min="9665" max="9665" width="15.75" style="13" bestFit="1" customWidth="1"/>
    <col min="9666" max="9666" width="14.125" style="13" bestFit="1" customWidth="1"/>
    <col min="9667" max="9667" width="14.125" style="13" customWidth="1"/>
    <col min="9668" max="9668" width="14.125" style="13" bestFit="1" customWidth="1"/>
    <col min="9669" max="9670" width="13.125" style="13" bestFit="1" customWidth="1"/>
    <col min="9671" max="9671" width="14" style="13" customWidth="1"/>
    <col min="9672" max="9672" width="13.125" style="13" customWidth="1"/>
    <col min="9673" max="9673" width="16.375" style="13" customWidth="1"/>
    <col min="9674" max="9674" width="18.625" style="13" customWidth="1"/>
    <col min="9675" max="9675" width="8.125" style="13" bestFit="1" customWidth="1"/>
    <col min="9676" max="9918" width="58.25" style="13"/>
    <col min="9919" max="9919" width="9" style="13" customWidth="1"/>
    <col min="9920" max="9920" width="60.25" style="13" customWidth="1"/>
    <col min="9921" max="9921" width="15.75" style="13" bestFit="1" customWidth="1"/>
    <col min="9922" max="9922" width="14.125" style="13" bestFit="1" customWidth="1"/>
    <col min="9923" max="9923" width="14.125" style="13" customWidth="1"/>
    <col min="9924" max="9924" width="14.125" style="13" bestFit="1" customWidth="1"/>
    <col min="9925" max="9926" width="13.125" style="13" bestFit="1" customWidth="1"/>
    <col min="9927" max="9927" width="14" style="13" customWidth="1"/>
    <col min="9928" max="9928" width="13.125" style="13" customWidth="1"/>
    <col min="9929" max="9929" width="16.375" style="13" customWidth="1"/>
    <col min="9930" max="9930" width="18.625" style="13" customWidth="1"/>
    <col min="9931" max="9931" width="8.125" style="13" bestFit="1" customWidth="1"/>
    <col min="9932" max="10174" width="58.25" style="13"/>
    <col min="10175" max="10175" width="9" style="13" customWidth="1"/>
    <col min="10176" max="10176" width="60.25" style="13" customWidth="1"/>
    <col min="10177" max="10177" width="15.75" style="13" bestFit="1" customWidth="1"/>
    <col min="10178" max="10178" width="14.125" style="13" bestFit="1" customWidth="1"/>
    <col min="10179" max="10179" width="14.125" style="13" customWidth="1"/>
    <col min="10180" max="10180" width="14.125" style="13" bestFit="1" customWidth="1"/>
    <col min="10181" max="10182" width="13.125" style="13" bestFit="1" customWidth="1"/>
    <col min="10183" max="10183" width="14" style="13" customWidth="1"/>
    <col min="10184" max="10184" width="13.125" style="13" customWidth="1"/>
    <col min="10185" max="10185" width="16.375" style="13" customWidth="1"/>
    <col min="10186" max="10186" width="18.625" style="13" customWidth="1"/>
    <col min="10187" max="10187" width="8.125" style="13" bestFit="1" customWidth="1"/>
    <col min="10188" max="10430" width="58.25" style="13"/>
    <col min="10431" max="10431" width="9" style="13" customWidth="1"/>
    <col min="10432" max="10432" width="60.25" style="13" customWidth="1"/>
    <col min="10433" max="10433" width="15.75" style="13" bestFit="1" customWidth="1"/>
    <col min="10434" max="10434" width="14.125" style="13" bestFit="1" customWidth="1"/>
    <col min="10435" max="10435" width="14.125" style="13" customWidth="1"/>
    <col min="10436" max="10436" width="14.125" style="13" bestFit="1" customWidth="1"/>
    <col min="10437" max="10438" width="13.125" style="13" bestFit="1" customWidth="1"/>
    <col min="10439" max="10439" width="14" style="13" customWidth="1"/>
    <col min="10440" max="10440" width="13.125" style="13" customWidth="1"/>
    <col min="10441" max="10441" width="16.375" style="13" customWidth="1"/>
    <col min="10442" max="10442" width="18.625" style="13" customWidth="1"/>
    <col min="10443" max="10443" width="8.125" style="13" bestFit="1" customWidth="1"/>
    <col min="10444" max="10686" width="58.25" style="13"/>
    <col min="10687" max="10687" width="9" style="13" customWidth="1"/>
    <col min="10688" max="10688" width="60.25" style="13" customWidth="1"/>
    <col min="10689" max="10689" width="15.75" style="13" bestFit="1" customWidth="1"/>
    <col min="10690" max="10690" width="14.125" style="13" bestFit="1" customWidth="1"/>
    <col min="10691" max="10691" width="14.125" style="13" customWidth="1"/>
    <col min="10692" max="10692" width="14.125" style="13" bestFit="1" customWidth="1"/>
    <col min="10693" max="10694" width="13.125" style="13" bestFit="1" customWidth="1"/>
    <col min="10695" max="10695" width="14" style="13" customWidth="1"/>
    <col min="10696" max="10696" width="13.125" style="13" customWidth="1"/>
    <col min="10697" max="10697" width="16.375" style="13" customWidth="1"/>
    <col min="10698" max="10698" width="18.625" style="13" customWidth="1"/>
    <col min="10699" max="10699" width="8.125" style="13" bestFit="1" customWidth="1"/>
    <col min="10700" max="10942" width="58.25" style="13"/>
    <col min="10943" max="10943" width="9" style="13" customWidth="1"/>
    <col min="10944" max="10944" width="60.25" style="13" customWidth="1"/>
    <col min="10945" max="10945" width="15.75" style="13" bestFit="1" customWidth="1"/>
    <col min="10946" max="10946" width="14.125" style="13" bestFit="1" customWidth="1"/>
    <col min="10947" max="10947" width="14.125" style="13" customWidth="1"/>
    <col min="10948" max="10948" width="14.125" style="13" bestFit="1" customWidth="1"/>
    <col min="10949" max="10950" width="13.125" style="13" bestFit="1" customWidth="1"/>
    <col min="10951" max="10951" width="14" style="13" customWidth="1"/>
    <col min="10952" max="10952" width="13.125" style="13" customWidth="1"/>
    <col min="10953" max="10953" width="16.375" style="13" customWidth="1"/>
    <col min="10954" max="10954" width="18.625" style="13" customWidth="1"/>
    <col min="10955" max="10955" width="8.125" style="13" bestFit="1" customWidth="1"/>
    <col min="10956" max="11198" width="58.25" style="13"/>
    <col min="11199" max="11199" width="9" style="13" customWidth="1"/>
    <col min="11200" max="11200" width="60.25" style="13" customWidth="1"/>
    <col min="11201" max="11201" width="15.75" style="13" bestFit="1" customWidth="1"/>
    <col min="11202" max="11202" width="14.125" style="13" bestFit="1" customWidth="1"/>
    <col min="11203" max="11203" width="14.125" style="13" customWidth="1"/>
    <col min="11204" max="11204" width="14.125" style="13" bestFit="1" customWidth="1"/>
    <col min="11205" max="11206" width="13.125" style="13" bestFit="1" customWidth="1"/>
    <col min="11207" max="11207" width="14" style="13" customWidth="1"/>
    <col min="11208" max="11208" width="13.125" style="13" customWidth="1"/>
    <col min="11209" max="11209" width="16.375" style="13" customWidth="1"/>
    <col min="11210" max="11210" width="18.625" style="13" customWidth="1"/>
    <col min="11211" max="11211" width="8.125" style="13" bestFit="1" customWidth="1"/>
    <col min="11212" max="11454" width="58.25" style="13"/>
    <col min="11455" max="11455" width="9" style="13" customWidth="1"/>
    <col min="11456" max="11456" width="60.25" style="13" customWidth="1"/>
    <col min="11457" max="11457" width="15.75" style="13" bestFit="1" customWidth="1"/>
    <col min="11458" max="11458" width="14.125" style="13" bestFit="1" customWidth="1"/>
    <col min="11459" max="11459" width="14.125" style="13" customWidth="1"/>
    <col min="11460" max="11460" width="14.125" style="13" bestFit="1" customWidth="1"/>
    <col min="11461" max="11462" width="13.125" style="13" bestFit="1" customWidth="1"/>
    <col min="11463" max="11463" width="14" style="13" customWidth="1"/>
    <col min="11464" max="11464" width="13.125" style="13" customWidth="1"/>
    <col min="11465" max="11465" width="16.375" style="13" customWidth="1"/>
    <col min="11466" max="11466" width="18.625" style="13" customWidth="1"/>
    <col min="11467" max="11467" width="8.125" style="13" bestFit="1" customWidth="1"/>
    <col min="11468" max="11710" width="58.25" style="13"/>
    <col min="11711" max="11711" width="9" style="13" customWidth="1"/>
    <col min="11712" max="11712" width="60.25" style="13" customWidth="1"/>
    <col min="11713" max="11713" width="15.75" style="13" bestFit="1" customWidth="1"/>
    <col min="11714" max="11714" width="14.125" style="13" bestFit="1" customWidth="1"/>
    <col min="11715" max="11715" width="14.125" style="13" customWidth="1"/>
    <col min="11716" max="11716" width="14.125" style="13" bestFit="1" customWidth="1"/>
    <col min="11717" max="11718" width="13.125" style="13" bestFit="1" customWidth="1"/>
    <col min="11719" max="11719" width="14" style="13" customWidth="1"/>
    <col min="11720" max="11720" width="13.125" style="13" customWidth="1"/>
    <col min="11721" max="11721" width="16.375" style="13" customWidth="1"/>
    <col min="11722" max="11722" width="18.625" style="13" customWidth="1"/>
    <col min="11723" max="11723" width="8.125" style="13" bestFit="1" customWidth="1"/>
    <col min="11724" max="11966" width="58.25" style="13"/>
    <col min="11967" max="11967" width="9" style="13" customWidth="1"/>
    <col min="11968" max="11968" width="60.25" style="13" customWidth="1"/>
    <col min="11969" max="11969" width="15.75" style="13" bestFit="1" customWidth="1"/>
    <col min="11970" max="11970" width="14.125" style="13" bestFit="1" customWidth="1"/>
    <col min="11971" max="11971" width="14.125" style="13" customWidth="1"/>
    <col min="11972" max="11972" width="14.125" style="13" bestFit="1" customWidth="1"/>
    <col min="11973" max="11974" width="13.125" style="13" bestFit="1" customWidth="1"/>
    <col min="11975" max="11975" width="14" style="13" customWidth="1"/>
    <col min="11976" max="11976" width="13.125" style="13" customWidth="1"/>
    <col min="11977" max="11977" width="16.375" style="13" customWidth="1"/>
    <col min="11978" max="11978" width="18.625" style="13" customWidth="1"/>
    <col min="11979" max="11979" width="8.125" style="13" bestFit="1" customWidth="1"/>
    <col min="11980" max="12222" width="58.25" style="13"/>
    <col min="12223" max="12223" width="9" style="13" customWidth="1"/>
    <col min="12224" max="12224" width="60.25" style="13" customWidth="1"/>
    <col min="12225" max="12225" width="15.75" style="13" bestFit="1" customWidth="1"/>
    <col min="12226" max="12226" width="14.125" style="13" bestFit="1" customWidth="1"/>
    <col min="12227" max="12227" width="14.125" style="13" customWidth="1"/>
    <col min="12228" max="12228" width="14.125" style="13" bestFit="1" customWidth="1"/>
    <col min="12229" max="12230" width="13.125" style="13" bestFit="1" customWidth="1"/>
    <col min="12231" max="12231" width="14" style="13" customWidth="1"/>
    <col min="12232" max="12232" width="13.125" style="13" customWidth="1"/>
    <col min="12233" max="12233" width="16.375" style="13" customWidth="1"/>
    <col min="12234" max="12234" width="18.625" style="13" customWidth="1"/>
    <col min="12235" max="12235" width="8.125" style="13" bestFit="1" customWidth="1"/>
    <col min="12236" max="12478" width="58.25" style="13"/>
    <col min="12479" max="12479" width="9" style="13" customWidth="1"/>
    <col min="12480" max="12480" width="60.25" style="13" customWidth="1"/>
    <col min="12481" max="12481" width="15.75" style="13" bestFit="1" customWidth="1"/>
    <col min="12482" max="12482" width="14.125" style="13" bestFit="1" customWidth="1"/>
    <col min="12483" max="12483" width="14.125" style="13" customWidth="1"/>
    <col min="12484" max="12484" width="14.125" style="13" bestFit="1" customWidth="1"/>
    <col min="12485" max="12486" width="13.125" style="13" bestFit="1" customWidth="1"/>
    <col min="12487" max="12487" width="14" style="13" customWidth="1"/>
    <col min="12488" max="12488" width="13.125" style="13" customWidth="1"/>
    <col min="12489" max="12489" width="16.375" style="13" customWidth="1"/>
    <col min="12490" max="12490" width="18.625" style="13" customWidth="1"/>
    <col min="12491" max="12491" width="8.125" style="13" bestFit="1" customWidth="1"/>
    <col min="12492" max="12734" width="58.25" style="13"/>
    <col min="12735" max="12735" width="9" style="13" customWidth="1"/>
    <col min="12736" max="12736" width="60.25" style="13" customWidth="1"/>
    <col min="12737" max="12737" width="15.75" style="13" bestFit="1" customWidth="1"/>
    <col min="12738" max="12738" width="14.125" style="13" bestFit="1" customWidth="1"/>
    <col min="12739" max="12739" width="14.125" style="13" customWidth="1"/>
    <col min="12740" max="12740" width="14.125" style="13" bestFit="1" customWidth="1"/>
    <col min="12741" max="12742" width="13.125" style="13" bestFit="1" customWidth="1"/>
    <col min="12743" max="12743" width="14" style="13" customWidth="1"/>
    <col min="12744" max="12744" width="13.125" style="13" customWidth="1"/>
    <col min="12745" max="12745" width="16.375" style="13" customWidth="1"/>
    <col min="12746" max="12746" width="18.625" style="13" customWidth="1"/>
    <col min="12747" max="12747" width="8.125" style="13" bestFit="1" customWidth="1"/>
    <col min="12748" max="12990" width="58.25" style="13"/>
    <col min="12991" max="12991" width="9" style="13" customWidth="1"/>
    <col min="12992" max="12992" width="60.25" style="13" customWidth="1"/>
    <col min="12993" max="12993" width="15.75" style="13" bestFit="1" customWidth="1"/>
    <col min="12994" max="12994" width="14.125" style="13" bestFit="1" customWidth="1"/>
    <col min="12995" max="12995" width="14.125" style="13" customWidth="1"/>
    <col min="12996" max="12996" width="14.125" style="13" bestFit="1" customWidth="1"/>
    <col min="12997" max="12998" width="13.125" style="13" bestFit="1" customWidth="1"/>
    <col min="12999" max="12999" width="14" style="13" customWidth="1"/>
    <col min="13000" max="13000" width="13.125" style="13" customWidth="1"/>
    <col min="13001" max="13001" width="16.375" style="13" customWidth="1"/>
    <col min="13002" max="13002" width="18.625" style="13" customWidth="1"/>
    <col min="13003" max="13003" width="8.125" style="13" bestFit="1" customWidth="1"/>
    <col min="13004" max="13246" width="58.25" style="13"/>
    <col min="13247" max="13247" width="9" style="13" customWidth="1"/>
    <col min="13248" max="13248" width="60.25" style="13" customWidth="1"/>
    <col min="13249" max="13249" width="15.75" style="13" bestFit="1" customWidth="1"/>
    <col min="13250" max="13250" width="14.125" style="13" bestFit="1" customWidth="1"/>
    <col min="13251" max="13251" width="14.125" style="13" customWidth="1"/>
    <col min="13252" max="13252" width="14.125" style="13" bestFit="1" customWidth="1"/>
    <col min="13253" max="13254" width="13.125" style="13" bestFit="1" customWidth="1"/>
    <col min="13255" max="13255" width="14" style="13" customWidth="1"/>
    <col min="13256" max="13256" width="13.125" style="13" customWidth="1"/>
    <col min="13257" max="13257" width="16.375" style="13" customWidth="1"/>
    <col min="13258" max="13258" width="18.625" style="13" customWidth="1"/>
    <col min="13259" max="13259" width="8.125" style="13" bestFit="1" customWidth="1"/>
    <col min="13260" max="13502" width="58.25" style="13"/>
    <col min="13503" max="13503" width="9" style="13" customWidth="1"/>
    <col min="13504" max="13504" width="60.25" style="13" customWidth="1"/>
    <col min="13505" max="13505" width="15.75" style="13" bestFit="1" customWidth="1"/>
    <col min="13506" max="13506" width="14.125" style="13" bestFit="1" customWidth="1"/>
    <col min="13507" max="13507" width="14.125" style="13" customWidth="1"/>
    <col min="13508" max="13508" width="14.125" style="13" bestFit="1" customWidth="1"/>
    <col min="13509" max="13510" width="13.125" style="13" bestFit="1" customWidth="1"/>
    <col min="13511" max="13511" width="14" style="13" customWidth="1"/>
    <col min="13512" max="13512" width="13.125" style="13" customWidth="1"/>
    <col min="13513" max="13513" width="16.375" style="13" customWidth="1"/>
    <col min="13514" max="13514" width="18.625" style="13" customWidth="1"/>
    <col min="13515" max="13515" width="8.125" style="13" bestFit="1" customWidth="1"/>
    <col min="13516" max="13758" width="58.25" style="13"/>
    <col min="13759" max="13759" width="9" style="13" customWidth="1"/>
    <col min="13760" max="13760" width="60.25" style="13" customWidth="1"/>
    <col min="13761" max="13761" width="15.75" style="13" bestFit="1" customWidth="1"/>
    <col min="13762" max="13762" width="14.125" style="13" bestFit="1" customWidth="1"/>
    <col min="13763" max="13763" width="14.125" style="13" customWidth="1"/>
    <col min="13764" max="13764" width="14.125" style="13" bestFit="1" customWidth="1"/>
    <col min="13765" max="13766" width="13.125" style="13" bestFit="1" customWidth="1"/>
    <col min="13767" max="13767" width="14" style="13" customWidth="1"/>
    <col min="13768" max="13768" width="13.125" style="13" customWidth="1"/>
    <col min="13769" max="13769" width="16.375" style="13" customWidth="1"/>
    <col min="13770" max="13770" width="18.625" style="13" customWidth="1"/>
    <col min="13771" max="13771" width="8.125" style="13" bestFit="1" customWidth="1"/>
    <col min="13772" max="14014" width="58.25" style="13"/>
    <col min="14015" max="14015" width="9" style="13" customWidth="1"/>
    <col min="14016" max="14016" width="60.25" style="13" customWidth="1"/>
    <col min="14017" max="14017" width="15.75" style="13" bestFit="1" customWidth="1"/>
    <col min="14018" max="14018" width="14.125" style="13" bestFit="1" customWidth="1"/>
    <col min="14019" max="14019" width="14.125" style="13" customWidth="1"/>
    <col min="14020" max="14020" width="14.125" style="13" bestFit="1" customWidth="1"/>
    <col min="14021" max="14022" width="13.125" style="13" bestFit="1" customWidth="1"/>
    <col min="14023" max="14023" width="14" style="13" customWidth="1"/>
    <col min="14024" max="14024" width="13.125" style="13" customWidth="1"/>
    <col min="14025" max="14025" width="16.375" style="13" customWidth="1"/>
    <col min="14026" max="14026" width="18.625" style="13" customWidth="1"/>
    <col min="14027" max="14027" width="8.125" style="13" bestFit="1" customWidth="1"/>
    <col min="14028" max="14270" width="58.25" style="13"/>
    <col min="14271" max="14271" width="9" style="13" customWidth="1"/>
    <col min="14272" max="14272" width="60.25" style="13" customWidth="1"/>
    <col min="14273" max="14273" width="15.75" style="13" bestFit="1" customWidth="1"/>
    <col min="14274" max="14274" width="14.125" style="13" bestFit="1" customWidth="1"/>
    <col min="14275" max="14275" width="14.125" style="13" customWidth="1"/>
    <col min="14276" max="14276" width="14.125" style="13" bestFit="1" customWidth="1"/>
    <col min="14277" max="14278" width="13.125" style="13" bestFit="1" customWidth="1"/>
    <col min="14279" max="14279" width="14" style="13" customWidth="1"/>
    <col min="14280" max="14280" width="13.125" style="13" customWidth="1"/>
    <col min="14281" max="14281" width="16.375" style="13" customWidth="1"/>
    <col min="14282" max="14282" width="18.625" style="13" customWidth="1"/>
    <col min="14283" max="14283" width="8.125" style="13" bestFit="1" customWidth="1"/>
    <col min="14284" max="14526" width="58.25" style="13"/>
    <col min="14527" max="14527" width="9" style="13" customWidth="1"/>
    <col min="14528" max="14528" width="60.25" style="13" customWidth="1"/>
    <col min="14529" max="14529" width="15.75" style="13" bestFit="1" customWidth="1"/>
    <col min="14530" max="14530" width="14.125" style="13" bestFit="1" customWidth="1"/>
    <col min="14531" max="14531" width="14.125" style="13" customWidth="1"/>
    <col min="14532" max="14532" width="14.125" style="13" bestFit="1" customWidth="1"/>
    <col min="14533" max="14534" width="13.125" style="13" bestFit="1" customWidth="1"/>
    <col min="14535" max="14535" width="14" style="13" customWidth="1"/>
    <col min="14536" max="14536" width="13.125" style="13" customWidth="1"/>
    <col min="14537" max="14537" width="16.375" style="13" customWidth="1"/>
    <col min="14538" max="14538" width="18.625" style="13" customWidth="1"/>
    <col min="14539" max="14539" width="8.125" style="13" bestFit="1" customWidth="1"/>
    <col min="14540" max="14782" width="58.25" style="13"/>
    <col min="14783" max="14783" width="9" style="13" customWidth="1"/>
    <col min="14784" max="14784" width="60.25" style="13" customWidth="1"/>
    <col min="14785" max="14785" width="15.75" style="13" bestFit="1" customWidth="1"/>
    <col min="14786" max="14786" width="14.125" style="13" bestFit="1" customWidth="1"/>
    <col min="14787" max="14787" width="14.125" style="13" customWidth="1"/>
    <col min="14788" max="14788" width="14.125" style="13" bestFit="1" customWidth="1"/>
    <col min="14789" max="14790" width="13.125" style="13" bestFit="1" customWidth="1"/>
    <col min="14791" max="14791" width="14" style="13" customWidth="1"/>
    <col min="14792" max="14792" width="13.125" style="13" customWidth="1"/>
    <col min="14793" max="14793" width="16.375" style="13" customWidth="1"/>
    <col min="14794" max="14794" width="18.625" style="13" customWidth="1"/>
    <col min="14795" max="14795" width="8.125" style="13" bestFit="1" customWidth="1"/>
    <col min="14796" max="15038" width="58.25" style="13"/>
    <col min="15039" max="15039" width="9" style="13" customWidth="1"/>
    <col min="15040" max="15040" width="60.25" style="13" customWidth="1"/>
    <col min="15041" max="15041" width="15.75" style="13" bestFit="1" customWidth="1"/>
    <col min="15042" max="15042" width="14.125" style="13" bestFit="1" customWidth="1"/>
    <col min="15043" max="15043" width="14.125" style="13" customWidth="1"/>
    <col min="15044" max="15044" width="14.125" style="13" bestFit="1" customWidth="1"/>
    <col min="15045" max="15046" width="13.125" style="13" bestFit="1" customWidth="1"/>
    <col min="15047" max="15047" width="14" style="13" customWidth="1"/>
    <col min="15048" max="15048" width="13.125" style="13" customWidth="1"/>
    <col min="15049" max="15049" width="16.375" style="13" customWidth="1"/>
    <col min="15050" max="15050" width="18.625" style="13" customWidth="1"/>
    <col min="15051" max="15051" width="8.125" style="13" bestFit="1" customWidth="1"/>
    <col min="15052" max="15294" width="58.25" style="13"/>
    <col min="15295" max="15295" width="9" style="13" customWidth="1"/>
    <col min="15296" max="15296" width="60.25" style="13" customWidth="1"/>
    <col min="15297" max="15297" width="15.75" style="13" bestFit="1" customWidth="1"/>
    <col min="15298" max="15298" width="14.125" style="13" bestFit="1" customWidth="1"/>
    <col min="15299" max="15299" width="14.125" style="13" customWidth="1"/>
    <col min="15300" max="15300" width="14.125" style="13" bestFit="1" customWidth="1"/>
    <col min="15301" max="15302" width="13.125" style="13" bestFit="1" customWidth="1"/>
    <col min="15303" max="15303" width="14" style="13" customWidth="1"/>
    <col min="15304" max="15304" width="13.125" style="13" customWidth="1"/>
    <col min="15305" max="15305" width="16.375" style="13" customWidth="1"/>
    <col min="15306" max="15306" width="18.625" style="13" customWidth="1"/>
    <col min="15307" max="15307" width="8.125" style="13" bestFit="1" customWidth="1"/>
    <col min="15308" max="15550" width="58.25" style="13"/>
    <col min="15551" max="15551" width="9" style="13" customWidth="1"/>
    <col min="15552" max="15552" width="60.25" style="13" customWidth="1"/>
    <col min="15553" max="15553" width="15.75" style="13" bestFit="1" customWidth="1"/>
    <col min="15554" max="15554" width="14.125" style="13" bestFit="1" customWidth="1"/>
    <col min="15555" max="15555" width="14.125" style="13" customWidth="1"/>
    <col min="15556" max="15556" width="14.125" style="13" bestFit="1" customWidth="1"/>
    <col min="15557" max="15558" width="13.125" style="13" bestFit="1" customWidth="1"/>
    <col min="15559" max="15559" width="14" style="13" customWidth="1"/>
    <col min="15560" max="15560" width="13.125" style="13" customWidth="1"/>
    <col min="15561" max="15561" width="16.375" style="13" customWidth="1"/>
    <col min="15562" max="15562" width="18.625" style="13" customWidth="1"/>
    <col min="15563" max="15563" width="8.125" style="13" bestFit="1" customWidth="1"/>
    <col min="15564" max="15806" width="58.25" style="13"/>
    <col min="15807" max="15807" width="9" style="13" customWidth="1"/>
    <col min="15808" max="15808" width="60.25" style="13" customWidth="1"/>
    <col min="15809" max="15809" width="15.75" style="13" bestFit="1" customWidth="1"/>
    <col min="15810" max="15810" width="14.125" style="13" bestFit="1" customWidth="1"/>
    <col min="15811" max="15811" width="14.125" style="13" customWidth="1"/>
    <col min="15812" max="15812" width="14.125" style="13" bestFit="1" customWidth="1"/>
    <col min="15813" max="15814" width="13.125" style="13" bestFit="1" customWidth="1"/>
    <col min="15815" max="15815" width="14" style="13" customWidth="1"/>
    <col min="15816" max="15816" width="13.125" style="13" customWidth="1"/>
    <col min="15817" max="15817" width="16.375" style="13" customWidth="1"/>
    <col min="15818" max="15818" width="18.625" style="13" customWidth="1"/>
    <col min="15819" max="15819" width="8.125" style="13" bestFit="1" customWidth="1"/>
    <col min="15820" max="16062" width="58.25" style="13"/>
    <col min="16063" max="16063" width="9" style="13" customWidth="1"/>
    <col min="16064" max="16064" width="60.25" style="13" customWidth="1"/>
    <col min="16065" max="16065" width="15.75" style="13" bestFit="1" customWidth="1"/>
    <col min="16066" max="16066" width="14.125" style="13" bestFit="1" customWidth="1"/>
    <col min="16067" max="16067" width="14.125" style="13" customWidth="1"/>
    <col min="16068" max="16068" width="14.125" style="13" bestFit="1" customWidth="1"/>
    <col min="16069" max="16070" width="13.125" style="13" bestFit="1" customWidth="1"/>
    <col min="16071" max="16071" width="14" style="13" customWidth="1"/>
    <col min="16072" max="16072" width="13.125" style="13" customWidth="1"/>
    <col min="16073" max="16073" width="16.375" style="13" customWidth="1"/>
    <col min="16074" max="16074" width="18.625" style="13" customWidth="1"/>
    <col min="16075" max="16075" width="8.125" style="13" bestFit="1" customWidth="1"/>
    <col min="16076" max="16384" width="58.25" style="13"/>
  </cols>
  <sheetData>
    <row r="1" spans="1:11" x14ac:dyDescent="0.25">
      <c r="K1" s="74" t="s">
        <v>76</v>
      </c>
    </row>
    <row r="2" spans="1:11" x14ac:dyDescent="0.25">
      <c r="K2" s="74" t="s">
        <v>73</v>
      </c>
    </row>
    <row r="3" spans="1:11" x14ac:dyDescent="0.25">
      <c r="K3" s="75" t="s">
        <v>74</v>
      </c>
    </row>
    <row r="4" spans="1:11" x14ac:dyDescent="0.25">
      <c r="K4" s="75" t="s">
        <v>75</v>
      </c>
    </row>
    <row r="5" spans="1:11" x14ac:dyDescent="0.25">
      <c r="K5" s="74" t="s">
        <v>61</v>
      </c>
    </row>
    <row r="7" spans="1:11" x14ac:dyDescent="0.25">
      <c r="H7" s="14"/>
      <c r="I7" s="76" t="s">
        <v>62</v>
      </c>
      <c r="J7" s="76"/>
      <c r="K7" s="76"/>
    </row>
    <row r="8" spans="1:11" x14ac:dyDescent="0.25">
      <c r="H8" s="76" t="s">
        <v>63</v>
      </c>
      <c r="I8" s="76"/>
      <c r="J8" s="76"/>
      <c r="K8" s="76"/>
    </row>
    <row r="9" spans="1:11" x14ac:dyDescent="0.25">
      <c r="H9" s="14"/>
      <c r="I9" s="76" t="s">
        <v>61</v>
      </c>
      <c r="J9" s="76"/>
      <c r="K9" s="76"/>
    </row>
    <row r="11" spans="1:11" x14ac:dyDescent="0.25">
      <c r="A11" s="77" t="s">
        <v>67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6.3" thickBot="1" x14ac:dyDescent="0.3">
      <c r="B12" s="15"/>
      <c r="D12" s="14"/>
      <c r="E12" s="14"/>
      <c r="F12" s="14"/>
      <c r="G12" s="14"/>
      <c r="H12" s="14"/>
      <c r="I12" s="16"/>
      <c r="J12" s="14"/>
      <c r="K12" s="14" t="s">
        <v>0</v>
      </c>
    </row>
    <row r="13" spans="1:11" s="1" customFormat="1" ht="31.95" thickBot="1" x14ac:dyDescent="0.3">
      <c r="A13" s="7" t="s">
        <v>1</v>
      </c>
      <c r="B13" s="3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5" t="s">
        <v>11</v>
      </c>
    </row>
    <row r="14" spans="1:11" s="1" customFormat="1" ht="16.3" thickBot="1" x14ac:dyDescent="0.3">
      <c r="A14" s="35">
        <v>1000000</v>
      </c>
      <c r="B14" s="37" t="s">
        <v>12</v>
      </c>
      <c r="C14" s="38">
        <f t="shared" ref="C14:J14" si="0">SUM(C15+C24+C30+C32+C41+C44)</f>
        <v>783652229</v>
      </c>
      <c r="D14" s="38">
        <f t="shared" si="0"/>
        <v>190468133</v>
      </c>
      <c r="E14" s="38">
        <f t="shared" si="0"/>
        <v>39981536</v>
      </c>
      <c r="F14" s="38">
        <f t="shared" si="0"/>
        <v>31738440</v>
      </c>
      <c r="G14" s="38">
        <f t="shared" si="0"/>
        <v>13818045</v>
      </c>
      <c r="H14" s="38">
        <f t="shared" si="0"/>
        <v>12427002</v>
      </c>
      <c r="I14" s="38">
        <f t="shared" si="0"/>
        <v>9412338</v>
      </c>
      <c r="J14" s="38">
        <f t="shared" si="0"/>
        <v>3689976</v>
      </c>
      <c r="K14" s="39">
        <f>SUM(C14:J14)</f>
        <v>1085187699</v>
      </c>
    </row>
    <row r="15" spans="1:11" s="1" customFormat="1" x14ac:dyDescent="0.25">
      <c r="A15" s="17">
        <v>1010000</v>
      </c>
      <c r="B15" s="36" t="s">
        <v>13</v>
      </c>
      <c r="C15" s="40">
        <f>SUM(C16+C17+C19+C20+C21+C22)</f>
        <v>371524176</v>
      </c>
      <c r="D15" s="40">
        <f t="shared" ref="D15:J15" si="1">SUM(D16+D17+D19+D20+D21+D22)</f>
        <v>187278642</v>
      </c>
      <c r="E15" s="40">
        <f t="shared" si="1"/>
        <v>19744582</v>
      </c>
      <c r="F15" s="40">
        <f t="shared" si="1"/>
        <v>8955320</v>
      </c>
      <c r="G15" s="40">
        <f t="shared" si="1"/>
        <v>3739051</v>
      </c>
      <c r="H15" s="40">
        <f t="shared" si="1"/>
        <v>5515922</v>
      </c>
      <c r="I15" s="40">
        <f t="shared" si="1"/>
        <v>1928738</v>
      </c>
      <c r="J15" s="40">
        <f t="shared" si="1"/>
        <v>1108419</v>
      </c>
      <c r="K15" s="41">
        <f t="shared" ref="K15:K78" si="2">SUM(C15:J15)</f>
        <v>599794850</v>
      </c>
    </row>
    <row r="16" spans="1:11" s="1" customFormat="1" x14ac:dyDescent="0.25">
      <c r="A16" s="8">
        <v>1010100</v>
      </c>
      <c r="B16" s="11" t="s">
        <v>14</v>
      </c>
      <c r="C16" s="42"/>
      <c r="D16" s="42"/>
      <c r="E16" s="42"/>
      <c r="F16" s="42"/>
      <c r="G16" s="42"/>
      <c r="H16" s="42"/>
      <c r="I16" s="42"/>
      <c r="J16" s="42"/>
      <c r="K16" s="43">
        <f t="shared" si="2"/>
        <v>0</v>
      </c>
    </row>
    <row r="17" spans="1:11" s="1" customFormat="1" ht="31.25" x14ac:dyDescent="0.25">
      <c r="A17" s="8">
        <v>1010200</v>
      </c>
      <c r="B17" s="11" t="s">
        <v>15</v>
      </c>
      <c r="C17" s="42">
        <f>300023648-1112067</f>
        <v>298911581</v>
      </c>
      <c r="D17" s="42">
        <f>153128316+19548561</f>
        <v>172676877</v>
      </c>
      <c r="E17" s="42">
        <f>18314136+108046</f>
        <v>18422182</v>
      </c>
      <c r="F17" s="42">
        <f>8480829+39491</f>
        <v>8520320</v>
      </c>
      <c r="G17" s="42">
        <v>3251851</v>
      </c>
      <c r="H17" s="42">
        <f>5297884-25562</f>
        <v>5272322</v>
      </c>
      <c r="I17" s="42">
        <v>1772138</v>
      </c>
      <c r="J17" s="42">
        <v>812619</v>
      </c>
      <c r="K17" s="43">
        <f t="shared" si="2"/>
        <v>509639890</v>
      </c>
    </row>
    <row r="18" spans="1:11" s="1" customFormat="1" ht="31.25" x14ac:dyDescent="0.25">
      <c r="A18" s="19">
        <v>1010290</v>
      </c>
      <c r="B18" s="20" t="s">
        <v>16</v>
      </c>
      <c r="C18" s="44">
        <f>118028034-313364</f>
        <v>117714670</v>
      </c>
      <c r="D18" s="44">
        <f>33769006+4216000</f>
        <v>37985006</v>
      </c>
      <c r="E18" s="44">
        <f>18314136+108046</f>
        <v>18422182</v>
      </c>
      <c r="F18" s="44">
        <f>8480829+39491</f>
        <v>8520320</v>
      </c>
      <c r="G18" s="44">
        <v>3251851</v>
      </c>
      <c r="H18" s="44">
        <f>5297884-25562</f>
        <v>5272322</v>
      </c>
      <c r="I18" s="44">
        <v>1772138</v>
      </c>
      <c r="J18" s="44">
        <v>812619</v>
      </c>
      <c r="K18" s="45">
        <f t="shared" si="2"/>
        <v>193751108</v>
      </c>
    </row>
    <row r="19" spans="1:11" s="1" customFormat="1" x14ac:dyDescent="0.25">
      <c r="A19" s="8">
        <v>1010400</v>
      </c>
      <c r="B19" s="11" t="s">
        <v>17</v>
      </c>
      <c r="C19" s="42">
        <v>2331600</v>
      </c>
      <c r="D19" s="42">
        <v>0</v>
      </c>
      <c r="E19" s="42">
        <v>1322400</v>
      </c>
      <c r="F19" s="42">
        <v>435000</v>
      </c>
      <c r="G19" s="42">
        <v>487200</v>
      </c>
      <c r="H19" s="42">
        <v>243600</v>
      </c>
      <c r="I19" s="42">
        <v>156600</v>
      </c>
      <c r="J19" s="42">
        <v>295800</v>
      </c>
      <c r="K19" s="43">
        <f t="shared" si="2"/>
        <v>5272200</v>
      </c>
    </row>
    <row r="20" spans="1:11" s="1" customFormat="1" ht="62.5" x14ac:dyDescent="0.25">
      <c r="A20" s="8">
        <v>1010600</v>
      </c>
      <c r="B20" s="11" t="s">
        <v>18</v>
      </c>
      <c r="C20" s="42">
        <f>12150205-717048</f>
        <v>11433157</v>
      </c>
      <c r="D20" s="42">
        <v>98705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f t="shared" si="2"/>
        <v>11531862</v>
      </c>
    </row>
    <row r="21" spans="1:11" s="1" customFormat="1" ht="46.9" x14ac:dyDescent="0.25">
      <c r="A21" s="8">
        <v>1010601</v>
      </c>
      <c r="B21" s="11" t="s">
        <v>19</v>
      </c>
      <c r="C21" s="42">
        <f>6301252+2445386</f>
        <v>8746638</v>
      </c>
      <c r="D21" s="42">
        <v>65430</v>
      </c>
      <c r="E21" s="42"/>
      <c r="F21" s="42"/>
      <c r="G21" s="42"/>
      <c r="H21" s="42"/>
      <c r="I21" s="42"/>
      <c r="J21" s="42"/>
      <c r="K21" s="43">
        <f t="shared" si="2"/>
        <v>8812068</v>
      </c>
    </row>
    <row r="22" spans="1:11" s="1" customFormat="1" x14ac:dyDescent="0.25">
      <c r="A22" s="8">
        <v>1010700</v>
      </c>
      <c r="B22" s="11" t="s">
        <v>20</v>
      </c>
      <c r="C22" s="42">
        <f>45391998+2248497+502805+1957900</f>
        <v>50101200</v>
      </c>
      <c r="D22" s="42">
        <f>13844946+539605+53079</f>
        <v>14437630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2"/>
        <v>64538830</v>
      </c>
    </row>
    <row r="23" spans="1:11" s="1" customFormat="1" x14ac:dyDescent="0.25">
      <c r="A23" s="19"/>
      <c r="B23" s="11"/>
      <c r="C23" s="42"/>
      <c r="D23" s="42"/>
      <c r="E23" s="42"/>
      <c r="F23" s="42"/>
      <c r="G23" s="42"/>
      <c r="H23" s="42"/>
      <c r="I23" s="42"/>
      <c r="J23" s="42"/>
      <c r="K23" s="43"/>
    </row>
    <row r="24" spans="1:11" s="2" customFormat="1" ht="31.25" x14ac:dyDescent="0.25">
      <c r="A24" s="8">
        <v>1020000</v>
      </c>
      <c r="B24" s="11" t="s">
        <v>21</v>
      </c>
      <c r="C24" s="42">
        <f t="shared" ref="C24:J24" si="3">SUM(C25:C28)</f>
        <v>31557744</v>
      </c>
      <c r="D24" s="42">
        <f t="shared" si="3"/>
        <v>135532</v>
      </c>
      <c r="E24" s="42">
        <f t="shared" si="3"/>
        <v>12539734</v>
      </c>
      <c r="F24" s="42">
        <f t="shared" si="3"/>
        <v>296922</v>
      </c>
      <c r="G24" s="42">
        <f t="shared" si="3"/>
        <v>4354516</v>
      </c>
      <c r="H24" s="42">
        <f t="shared" si="3"/>
        <v>135736</v>
      </c>
      <c r="I24" s="42">
        <f t="shared" si="3"/>
        <v>27168</v>
      </c>
      <c r="J24" s="42">
        <f t="shared" si="3"/>
        <v>128229</v>
      </c>
      <c r="K24" s="43">
        <f t="shared" si="2"/>
        <v>49175581</v>
      </c>
    </row>
    <row r="25" spans="1:11" s="1" customFormat="1" x14ac:dyDescent="0.25">
      <c r="A25" s="8">
        <v>1020100</v>
      </c>
      <c r="B25" s="11" t="s">
        <v>22</v>
      </c>
      <c r="C25" s="42"/>
      <c r="D25" s="42"/>
      <c r="E25" s="42"/>
      <c r="F25" s="42"/>
      <c r="G25" s="42"/>
      <c r="H25" s="42"/>
      <c r="I25" s="42"/>
      <c r="J25" s="42"/>
      <c r="K25" s="43">
        <f t="shared" si="2"/>
        <v>0</v>
      </c>
    </row>
    <row r="26" spans="1:11" s="1" customFormat="1" ht="31.25" x14ac:dyDescent="0.25">
      <c r="A26" s="8">
        <v>1020200</v>
      </c>
      <c r="B26" s="11" t="s">
        <v>23</v>
      </c>
      <c r="C26" s="42">
        <v>29254544</v>
      </c>
      <c r="D26" s="42"/>
      <c r="E26" s="42">
        <v>12345325</v>
      </c>
      <c r="F26" s="42">
        <v>128617</v>
      </c>
      <c r="G26" s="42">
        <v>4267814</v>
      </c>
      <c r="H26" s="42">
        <v>26417</v>
      </c>
      <c r="I26" s="42"/>
      <c r="J26" s="42">
        <v>79370</v>
      </c>
      <c r="K26" s="43">
        <f t="shared" si="2"/>
        <v>46102087</v>
      </c>
    </row>
    <row r="27" spans="1:11" s="2" customFormat="1" ht="31.25" x14ac:dyDescent="0.25">
      <c r="A27" s="8">
        <v>1020400</v>
      </c>
      <c r="B27" s="18" t="s">
        <v>24</v>
      </c>
      <c r="C27" s="42">
        <v>675228</v>
      </c>
      <c r="D27" s="42"/>
      <c r="E27" s="42"/>
      <c r="F27" s="42"/>
      <c r="G27" s="42">
        <v>35031</v>
      </c>
      <c r="H27" s="42"/>
      <c r="I27" s="42"/>
      <c r="J27" s="42"/>
      <c r="K27" s="43">
        <f t="shared" si="2"/>
        <v>710259</v>
      </c>
    </row>
    <row r="28" spans="1:11" s="1" customFormat="1" x14ac:dyDescent="0.25">
      <c r="A28" s="8">
        <v>1020500</v>
      </c>
      <c r="B28" s="11" t="s">
        <v>25</v>
      </c>
      <c r="C28" s="42">
        <v>1627972</v>
      </c>
      <c r="D28" s="42">
        <v>135532</v>
      </c>
      <c r="E28" s="42">
        <v>194409</v>
      </c>
      <c r="F28" s="42">
        <v>168305</v>
      </c>
      <c r="G28" s="42">
        <v>51671</v>
      </c>
      <c r="H28" s="42">
        <v>109319</v>
      </c>
      <c r="I28" s="42">
        <v>27168</v>
      </c>
      <c r="J28" s="42">
        <v>48859</v>
      </c>
      <c r="K28" s="43">
        <f t="shared" si="2"/>
        <v>2363235</v>
      </c>
    </row>
    <row r="29" spans="1:11" s="1" customFormat="1" x14ac:dyDescent="0.25">
      <c r="A29" s="8"/>
      <c r="B29" s="11"/>
      <c r="C29" s="42"/>
      <c r="D29" s="42"/>
      <c r="E29" s="42"/>
      <c r="F29" s="42"/>
      <c r="G29" s="42"/>
      <c r="H29" s="42"/>
      <c r="I29" s="42"/>
      <c r="J29" s="42"/>
      <c r="K29" s="43"/>
    </row>
    <row r="30" spans="1:11" s="1" customFormat="1" x14ac:dyDescent="0.25">
      <c r="A30" s="8">
        <v>1040000</v>
      </c>
      <c r="B30" s="11" t="s">
        <v>26</v>
      </c>
      <c r="C30" s="42"/>
      <c r="D30" s="42"/>
      <c r="E30" s="42"/>
      <c r="F30" s="42"/>
      <c r="G30" s="42"/>
      <c r="H30" s="42"/>
      <c r="I30" s="42"/>
      <c r="J30" s="42"/>
      <c r="K30" s="43">
        <f t="shared" si="2"/>
        <v>0</v>
      </c>
    </row>
    <row r="31" spans="1:11" s="1" customFormat="1" x14ac:dyDescent="0.25">
      <c r="A31" s="19"/>
      <c r="B31" s="20"/>
      <c r="C31" s="42"/>
      <c r="D31" s="42"/>
      <c r="E31" s="42"/>
      <c r="F31" s="42"/>
      <c r="G31" s="42"/>
      <c r="H31" s="42"/>
      <c r="I31" s="42"/>
      <c r="J31" s="42"/>
      <c r="K31" s="43"/>
    </row>
    <row r="32" spans="1:11" s="1" customFormat="1" ht="31.25" x14ac:dyDescent="0.25">
      <c r="A32" s="8">
        <v>1050000</v>
      </c>
      <c r="B32" s="11" t="s">
        <v>27</v>
      </c>
      <c r="C32" s="42">
        <v>11966470</v>
      </c>
      <c r="D32" s="42">
        <v>2686983</v>
      </c>
      <c r="E32" s="42">
        <v>1845955</v>
      </c>
      <c r="F32" s="42">
        <v>17470731</v>
      </c>
      <c r="G32" s="42">
        <v>1912673</v>
      </c>
      <c r="H32" s="42">
        <v>3105794</v>
      </c>
      <c r="I32" s="42">
        <v>6208467</v>
      </c>
      <c r="J32" s="42">
        <v>1102900</v>
      </c>
      <c r="K32" s="43">
        <f t="shared" si="2"/>
        <v>46299973</v>
      </c>
    </row>
    <row r="33" spans="1:11" s="1" customFormat="1" x14ac:dyDescent="0.25">
      <c r="A33" s="8">
        <v>1050100</v>
      </c>
      <c r="B33" s="11" t="s">
        <v>28</v>
      </c>
      <c r="C33" s="42">
        <f>SUM(C34:C35)</f>
        <v>3351168</v>
      </c>
      <c r="D33" s="42">
        <f t="shared" ref="D33:J33" si="4">SUM(D34:D35)</f>
        <v>31713</v>
      </c>
      <c r="E33" s="42">
        <f t="shared" si="4"/>
        <v>0</v>
      </c>
      <c r="F33" s="42">
        <f t="shared" si="4"/>
        <v>0</v>
      </c>
      <c r="G33" s="42">
        <f t="shared" si="4"/>
        <v>0</v>
      </c>
      <c r="H33" s="42">
        <f t="shared" si="4"/>
        <v>0</v>
      </c>
      <c r="I33" s="42">
        <f t="shared" si="4"/>
        <v>0</v>
      </c>
      <c r="J33" s="42">
        <f t="shared" si="4"/>
        <v>0</v>
      </c>
      <c r="K33" s="43">
        <f t="shared" si="2"/>
        <v>3382881</v>
      </c>
    </row>
    <row r="34" spans="1:11" s="1" customFormat="1" ht="31.25" x14ac:dyDescent="0.25">
      <c r="A34" s="19">
        <v>1050101</v>
      </c>
      <c r="B34" s="20" t="s">
        <v>29</v>
      </c>
      <c r="C34" s="44">
        <v>179525</v>
      </c>
      <c r="D34" s="44"/>
      <c r="E34" s="44"/>
      <c r="F34" s="44"/>
      <c r="G34" s="44"/>
      <c r="H34" s="44"/>
      <c r="I34" s="44"/>
      <c r="J34" s="44"/>
      <c r="K34" s="45">
        <f t="shared" si="2"/>
        <v>179525</v>
      </c>
    </row>
    <row r="35" spans="1:11" s="1" customFormat="1" ht="31.25" x14ac:dyDescent="0.25">
      <c r="A35" s="19">
        <v>1050102</v>
      </c>
      <c r="B35" s="20" t="s">
        <v>30</v>
      </c>
      <c r="C35" s="44">
        <v>3171643</v>
      </c>
      <c r="D35" s="44">
        <v>31713</v>
      </c>
      <c r="E35" s="44"/>
      <c r="F35" s="44"/>
      <c r="G35" s="44"/>
      <c r="H35" s="44"/>
      <c r="I35" s="44"/>
      <c r="J35" s="44"/>
      <c r="K35" s="45">
        <f t="shared" si="2"/>
        <v>3203356</v>
      </c>
    </row>
    <row r="36" spans="1:11" s="1" customFormat="1" ht="46.9" x14ac:dyDescent="0.25">
      <c r="A36" s="8">
        <v>1050200</v>
      </c>
      <c r="B36" s="11" t="s">
        <v>31</v>
      </c>
      <c r="C36" s="42">
        <v>7191514</v>
      </c>
      <c r="D36" s="42">
        <v>2655270</v>
      </c>
      <c r="E36" s="42">
        <v>1349030</v>
      </c>
      <c r="F36" s="42">
        <v>1223695</v>
      </c>
      <c r="G36" s="42">
        <v>14471</v>
      </c>
      <c r="H36" s="42">
        <v>453527</v>
      </c>
      <c r="I36" s="42">
        <v>229465</v>
      </c>
      <c r="J36" s="42">
        <v>403078</v>
      </c>
      <c r="K36" s="43">
        <f t="shared" si="2"/>
        <v>13520050</v>
      </c>
    </row>
    <row r="37" spans="1:11" s="1" customFormat="1" ht="62.5" x14ac:dyDescent="0.25">
      <c r="A37" s="8">
        <v>1050400</v>
      </c>
      <c r="B37" s="11" t="s">
        <v>32</v>
      </c>
      <c r="C37" s="42"/>
      <c r="D37" s="42"/>
      <c r="E37" s="42">
        <v>205040</v>
      </c>
      <c r="F37" s="42">
        <v>8013032</v>
      </c>
      <c r="G37" s="42">
        <v>1246980</v>
      </c>
      <c r="H37" s="42">
        <v>1253885</v>
      </c>
      <c r="I37" s="42">
        <v>3191026</v>
      </c>
      <c r="J37" s="42">
        <v>153228</v>
      </c>
      <c r="K37" s="43">
        <f t="shared" si="2"/>
        <v>14063191</v>
      </c>
    </row>
    <row r="38" spans="1:11" s="1" customFormat="1" ht="31.25" x14ac:dyDescent="0.25">
      <c r="A38" s="8">
        <v>1051100</v>
      </c>
      <c r="B38" s="11" t="s">
        <v>33</v>
      </c>
      <c r="C38" s="42">
        <v>1066233</v>
      </c>
      <c r="D38" s="42"/>
      <c r="E38" s="42">
        <v>223181</v>
      </c>
      <c r="F38" s="42">
        <v>1230180</v>
      </c>
      <c r="G38" s="42">
        <v>28040</v>
      </c>
      <c r="H38" s="42">
        <v>745218</v>
      </c>
      <c r="I38" s="42">
        <v>1005289</v>
      </c>
      <c r="J38" s="42">
        <v>455386</v>
      </c>
      <c r="K38" s="43">
        <f t="shared" si="2"/>
        <v>4753527</v>
      </c>
    </row>
    <row r="39" spans="1:11" s="2" customFormat="1" ht="31.25" x14ac:dyDescent="0.25">
      <c r="A39" s="8">
        <v>1051200</v>
      </c>
      <c r="B39" s="11" t="s">
        <v>34</v>
      </c>
      <c r="C39" s="42"/>
      <c r="D39" s="42"/>
      <c r="E39" s="42">
        <v>68704</v>
      </c>
      <c r="F39" s="42">
        <v>6995036</v>
      </c>
      <c r="G39" s="42">
        <v>623182</v>
      </c>
      <c r="H39" s="42">
        <v>651666</v>
      </c>
      <c r="I39" s="42">
        <v>1781490</v>
      </c>
      <c r="J39" s="42">
        <v>91208</v>
      </c>
      <c r="K39" s="43">
        <f t="shared" si="2"/>
        <v>10211286</v>
      </c>
    </row>
    <row r="40" spans="1:11" s="2" customFormat="1" x14ac:dyDescent="0.25">
      <c r="A40" s="19"/>
      <c r="B40" s="20"/>
      <c r="C40" s="44"/>
      <c r="D40" s="44"/>
      <c r="E40" s="44"/>
      <c r="F40" s="44"/>
      <c r="G40" s="44"/>
      <c r="H40" s="44"/>
      <c r="I40" s="44"/>
      <c r="J40" s="44"/>
      <c r="K40" s="45"/>
    </row>
    <row r="41" spans="1:11" s="1" customFormat="1" ht="31.25" x14ac:dyDescent="0.25">
      <c r="A41" s="8">
        <v>1060000</v>
      </c>
      <c r="B41" s="11" t="s">
        <v>35</v>
      </c>
      <c r="C41" s="42">
        <f>SUM(C42)</f>
        <v>354440285</v>
      </c>
      <c r="D41" s="42">
        <f t="shared" ref="D41:J41" si="5">SUM(D42)</f>
        <v>0</v>
      </c>
      <c r="E41" s="42">
        <f t="shared" si="5"/>
        <v>0</v>
      </c>
      <c r="F41" s="42">
        <f t="shared" si="5"/>
        <v>0</v>
      </c>
      <c r="G41" s="42">
        <f t="shared" si="5"/>
        <v>0</v>
      </c>
      <c r="H41" s="42">
        <f t="shared" si="5"/>
        <v>0</v>
      </c>
      <c r="I41" s="42">
        <f t="shared" si="5"/>
        <v>0</v>
      </c>
      <c r="J41" s="42">
        <f t="shared" si="5"/>
        <v>0</v>
      </c>
      <c r="K41" s="43">
        <f t="shared" si="2"/>
        <v>354440285</v>
      </c>
    </row>
    <row r="42" spans="1:11" s="1" customFormat="1" x14ac:dyDescent="0.25">
      <c r="A42" s="19">
        <v>1060400</v>
      </c>
      <c r="B42" s="20" t="s">
        <v>66</v>
      </c>
      <c r="C42" s="44">
        <f>348069020-4799749-10327977+8254720-483642-12227488-2128848-8142134-60603885+1527563-2000000+92302705+5000000</f>
        <v>354440285</v>
      </c>
      <c r="D42" s="44"/>
      <c r="E42" s="44"/>
      <c r="F42" s="44"/>
      <c r="G42" s="44"/>
      <c r="H42" s="44"/>
      <c r="I42" s="44"/>
      <c r="J42" s="44"/>
      <c r="K42" s="45">
        <f t="shared" si="2"/>
        <v>354440285</v>
      </c>
    </row>
    <row r="43" spans="1:11" s="1" customFormat="1" x14ac:dyDescent="0.25">
      <c r="A43" s="8"/>
      <c r="B43" s="11"/>
      <c r="C43" s="44"/>
      <c r="D43" s="44"/>
      <c r="E43" s="44"/>
      <c r="F43" s="44"/>
      <c r="G43" s="44"/>
      <c r="H43" s="44"/>
      <c r="I43" s="44"/>
      <c r="J43" s="44"/>
      <c r="K43" s="43">
        <f t="shared" si="2"/>
        <v>0</v>
      </c>
    </row>
    <row r="44" spans="1:11" s="1" customFormat="1" x14ac:dyDescent="0.25">
      <c r="A44" s="8">
        <v>1400000</v>
      </c>
      <c r="B44" s="11" t="s">
        <v>36</v>
      </c>
      <c r="C44" s="42">
        <f>C45</f>
        <v>14163554</v>
      </c>
      <c r="D44" s="42">
        <f t="shared" ref="D44:J44" si="6">D45</f>
        <v>366976</v>
      </c>
      <c r="E44" s="42">
        <f t="shared" si="6"/>
        <v>5851265</v>
      </c>
      <c r="F44" s="42">
        <f t="shared" si="6"/>
        <v>5015467</v>
      </c>
      <c r="G44" s="42">
        <f t="shared" si="6"/>
        <v>3811805</v>
      </c>
      <c r="H44" s="42">
        <f t="shared" si="6"/>
        <v>3669550</v>
      </c>
      <c r="I44" s="42">
        <f t="shared" si="6"/>
        <v>1247965</v>
      </c>
      <c r="J44" s="42">
        <f t="shared" si="6"/>
        <v>1350428</v>
      </c>
      <c r="K44" s="43">
        <f t="shared" si="2"/>
        <v>35477010</v>
      </c>
    </row>
    <row r="45" spans="1:11" s="1" customFormat="1" x14ac:dyDescent="0.25">
      <c r="A45" s="8">
        <v>1400100</v>
      </c>
      <c r="B45" s="11" t="s">
        <v>37</v>
      </c>
      <c r="C45" s="44">
        <v>14163554</v>
      </c>
      <c r="D45" s="44">
        <v>366976</v>
      </c>
      <c r="E45" s="44">
        <v>5851265</v>
      </c>
      <c r="F45" s="44">
        <v>5015467</v>
      </c>
      <c r="G45" s="44">
        <v>3811805</v>
      </c>
      <c r="H45" s="44">
        <v>3669550</v>
      </c>
      <c r="I45" s="44">
        <v>1247965</v>
      </c>
      <c r="J45" s="44">
        <v>1350428</v>
      </c>
      <c r="K45" s="45">
        <f t="shared" si="2"/>
        <v>35477010</v>
      </c>
    </row>
    <row r="46" spans="1:11" s="1" customFormat="1" ht="16.3" thickBot="1" x14ac:dyDescent="0.3">
      <c r="A46" s="33"/>
      <c r="B46" s="34"/>
      <c r="C46" s="46"/>
      <c r="D46" s="46"/>
      <c r="E46" s="46"/>
      <c r="F46" s="46"/>
      <c r="G46" s="46"/>
      <c r="H46" s="46"/>
      <c r="I46" s="46"/>
      <c r="J46" s="46"/>
      <c r="K46" s="47">
        <f t="shared" si="2"/>
        <v>0</v>
      </c>
    </row>
    <row r="47" spans="1:11" s="1" customFormat="1" ht="16.3" thickBot="1" x14ac:dyDescent="0.3">
      <c r="A47" s="35">
        <v>2000000</v>
      </c>
      <c r="B47" s="32" t="s">
        <v>38</v>
      </c>
      <c r="C47" s="38">
        <f>SUM(C48+C56+C59+C61+C63)</f>
        <v>105013708</v>
      </c>
      <c r="D47" s="38">
        <f t="shared" ref="D47:J47" si="7">SUM(D48+D56+D59+D61+D63)</f>
        <v>195973</v>
      </c>
      <c r="E47" s="38">
        <f t="shared" si="7"/>
        <v>9112454</v>
      </c>
      <c r="F47" s="38">
        <f t="shared" si="7"/>
        <v>2938759.9950000001</v>
      </c>
      <c r="G47" s="38">
        <f t="shared" si="7"/>
        <v>1753035</v>
      </c>
      <c r="H47" s="38">
        <f t="shared" si="7"/>
        <v>1912902</v>
      </c>
      <c r="I47" s="38">
        <f t="shared" si="7"/>
        <v>1222344</v>
      </c>
      <c r="J47" s="38">
        <f t="shared" si="7"/>
        <v>804893</v>
      </c>
      <c r="K47" s="39">
        <f t="shared" si="2"/>
        <v>122954068.995</v>
      </c>
    </row>
    <row r="48" spans="1:11" s="1" customFormat="1" ht="46.9" x14ac:dyDescent="0.25">
      <c r="A48" s="17">
        <v>2010000</v>
      </c>
      <c r="B48" s="31" t="s">
        <v>39</v>
      </c>
      <c r="C48" s="40">
        <f>23302413+662750</f>
        <v>23965163</v>
      </c>
      <c r="D48" s="40">
        <v>28291</v>
      </c>
      <c r="E48" s="40">
        <v>719757</v>
      </c>
      <c r="F48" s="40">
        <v>172681.995</v>
      </c>
      <c r="G48" s="40">
        <v>209220</v>
      </c>
      <c r="H48" s="40">
        <v>107069</v>
      </c>
      <c r="I48" s="40">
        <v>44040</v>
      </c>
      <c r="J48" s="40">
        <v>25855</v>
      </c>
      <c r="K48" s="41">
        <f t="shared" si="2"/>
        <v>25272076.995000001</v>
      </c>
    </row>
    <row r="49" spans="1:11" s="1" customFormat="1" ht="46.9" x14ac:dyDescent="0.25">
      <c r="A49" s="8">
        <v>2010200</v>
      </c>
      <c r="B49" s="11" t="s">
        <v>40</v>
      </c>
      <c r="C49" s="42">
        <v>1281979</v>
      </c>
      <c r="D49" s="42">
        <v>28292</v>
      </c>
      <c r="E49" s="42">
        <v>123744</v>
      </c>
      <c r="F49" s="42">
        <v>128758</v>
      </c>
      <c r="G49" s="42">
        <v>27013</v>
      </c>
      <c r="H49" s="42">
        <v>105474</v>
      </c>
      <c r="I49" s="42">
        <v>44040</v>
      </c>
      <c r="J49" s="42">
        <v>12616</v>
      </c>
      <c r="K49" s="43">
        <f t="shared" si="2"/>
        <v>1751916</v>
      </c>
    </row>
    <row r="50" spans="1:11" s="1" customFormat="1" ht="31.25" x14ac:dyDescent="0.25">
      <c r="A50" s="8">
        <v>2010300</v>
      </c>
      <c r="B50" s="11" t="s">
        <v>41</v>
      </c>
      <c r="C50" s="42">
        <v>5833631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3">
        <f t="shared" si="2"/>
        <v>5833631</v>
      </c>
    </row>
    <row r="51" spans="1:11" s="1" customFormat="1" ht="31.25" x14ac:dyDescent="0.25">
      <c r="A51" s="8">
        <v>2010400</v>
      </c>
      <c r="B51" s="11" t="s">
        <v>42</v>
      </c>
      <c r="C51" s="42">
        <v>340000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3">
        <f t="shared" si="2"/>
        <v>340000</v>
      </c>
    </row>
    <row r="52" spans="1:11" s="1" customFormat="1" ht="31.25" x14ac:dyDescent="0.25">
      <c r="A52" s="8">
        <v>2010500</v>
      </c>
      <c r="B52" s="11" t="s">
        <v>43</v>
      </c>
      <c r="C52" s="42">
        <v>47444</v>
      </c>
      <c r="D52" s="42">
        <v>0</v>
      </c>
      <c r="E52" s="42">
        <v>4</v>
      </c>
      <c r="F52" s="42">
        <v>43</v>
      </c>
      <c r="G52" s="42">
        <v>0</v>
      </c>
      <c r="H52" s="42">
        <v>0</v>
      </c>
      <c r="I52" s="42">
        <v>0</v>
      </c>
      <c r="J52" s="42">
        <v>0</v>
      </c>
      <c r="K52" s="43">
        <f t="shared" si="2"/>
        <v>47491</v>
      </c>
    </row>
    <row r="53" spans="1:11" s="1" customFormat="1" ht="31.25" x14ac:dyDescent="0.25">
      <c r="A53" s="8">
        <v>2010900</v>
      </c>
      <c r="B53" s="11" t="s">
        <v>44</v>
      </c>
      <c r="C53" s="42">
        <v>1251426</v>
      </c>
      <c r="D53" s="42">
        <v>0</v>
      </c>
      <c r="E53" s="42">
        <v>525830</v>
      </c>
      <c r="F53" s="42">
        <v>0</v>
      </c>
      <c r="G53" s="42">
        <v>57000</v>
      </c>
      <c r="H53" s="42">
        <v>0</v>
      </c>
      <c r="I53" s="42">
        <v>0</v>
      </c>
      <c r="J53" s="42">
        <v>0</v>
      </c>
      <c r="K53" s="43">
        <f t="shared" si="2"/>
        <v>1834256</v>
      </c>
    </row>
    <row r="54" spans="1:11" s="1" customFormat="1" ht="31.25" x14ac:dyDescent="0.25">
      <c r="A54" s="8">
        <v>2011000</v>
      </c>
      <c r="B54" s="11" t="s">
        <v>45</v>
      </c>
      <c r="C54" s="42">
        <f>13295000+662750</f>
        <v>13957750</v>
      </c>
      <c r="D54" s="42">
        <v>0</v>
      </c>
      <c r="E54" s="42">
        <v>0</v>
      </c>
      <c r="F54" s="42">
        <v>0</v>
      </c>
      <c r="G54" s="42">
        <v>0</v>
      </c>
      <c r="H54" s="48">
        <v>0</v>
      </c>
      <c r="I54" s="42">
        <v>0</v>
      </c>
      <c r="J54" s="42">
        <v>0</v>
      </c>
      <c r="K54" s="43">
        <f t="shared" si="2"/>
        <v>13957750</v>
      </c>
    </row>
    <row r="55" spans="1:11" s="1" customFormat="1" x14ac:dyDescent="0.25">
      <c r="A55" s="8"/>
      <c r="B55" s="11"/>
      <c r="C55" s="42"/>
      <c r="D55" s="42"/>
      <c r="E55" s="42"/>
      <c r="F55" s="42"/>
      <c r="G55" s="42"/>
      <c r="H55" s="42"/>
      <c r="I55" s="42"/>
      <c r="J55" s="42"/>
      <c r="K55" s="43"/>
    </row>
    <row r="56" spans="1:11" s="1" customFormat="1" ht="46.9" x14ac:dyDescent="0.25">
      <c r="A56" s="8">
        <v>2020000</v>
      </c>
      <c r="B56" s="11" t="s">
        <v>46</v>
      </c>
      <c r="C56" s="42">
        <f>54016684+6000000+3779405+5300000-3686238</f>
        <v>65409851</v>
      </c>
      <c r="D56" s="42">
        <v>3874</v>
      </c>
      <c r="E56" s="42">
        <v>80203</v>
      </c>
      <c r="F56" s="42">
        <v>20246</v>
      </c>
      <c r="G56" s="42">
        <v>16960</v>
      </c>
      <c r="H56" s="42">
        <v>10443</v>
      </c>
      <c r="I56" s="42">
        <v>34863</v>
      </c>
      <c r="J56" s="42">
        <v>12686</v>
      </c>
      <c r="K56" s="43">
        <f t="shared" si="2"/>
        <v>65589126</v>
      </c>
    </row>
    <row r="57" spans="1:11" s="1" customFormat="1" ht="46.9" x14ac:dyDescent="0.25">
      <c r="A57" s="19">
        <v>2020100</v>
      </c>
      <c r="B57" s="20" t="s">
        <v>47</v>
      </c>
      <c r="C57" s="44">
        <f>32400000+6000000+3000000+5300000</f>
        <v>46700000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5">
        <f t="shared" si="2"/>
        <v>46700000</v>
      </c>
    </row>
    <row r="58" spans="1:11" s="1" customFormat="1" x14ac:dyDescent="0.25">
      <c r="A58" s="19"/>
      <c r="B58" s="20"/>
      <c r="C58" s="44"/>
      <c r="D58" s="44"/>
      <c r="E58" s="44"/>
      <c r="F58" s="44"/>
      <c r="G58" s="44"/>
      <c r="H58" s="44"/>
      <c r="I58" s="44"/>
      <c r="J58" s="44"/>
      <c r="K58" s="43"/>
    </row>
    <row r="59" spans="1:11" s="1" customFormat="1" x14ac:dyDescent="0.25">
      <c r="A59" s="10">
        <v>2060000</v>
      </c>
      <c r="B59" s="11" t="s">
        <v>48</v>
      </c>
      <c r="C59" s="42">
        <v>4971919</v>
      </c>
      <c r="D59" s="42">
        <v>138835</v>
      </c>
      <c r="E59" s="42">
        <v>1405421</v>
      </c>
      <c r="F59" s="42">
        <v>682768</v>
      </c>
      <c r="G59" s="42">
        <v>527697</v>
      </c>
      <c r="H59" s="42">
        <v>574948</v>
      </c>
      <c r="I59" s="42">
        <v>264148</v>
      </c>
      <c r="J59" s="42">
        <v>257154</v>
      </c>
      <c r="K59" s="43">
        <f t="shared" si="2"/>
        <v>8822890</v>
      </c>
    </row>
    <row r="60" spans="1:11" s="1" customFormat="1" x14ac:dyDescent="0.25">
      <c r="A60" s="21"/>
      <c r="B60" s="20"/>
      <c r="C60" s="44"/>
      <c r="D60" s="44"/>
      <c r="E60" s="44"/>
      <c r="F60" s="44"/>
      <c r="G60" s="44"/>
      <c r="H60" s="44"/>
      <c r="I60" s="44"/>
      <c r="J60" s="44"/>
      <c r="K60" s="43"/>
    </row>
    <row r="61" spans="1:11" s="1" customFormat="1" x14ac:dyDescent="0.25">
      <c r="A61" s="10">
        <v>2070000</v>
      </c>
      <c r="B61" s="11" t="s">
        <v>49</v>
      </c>
      <c r="C61" s="42">
        <v>10666775</v>
      </c>
      <c r="D61" s="42">
        <v>24973</v>
      </c>
      <c r="E61" s="42">
        <v>6907073</v>
      </c>
      <c r="F61" s="42">
        <v>2063064</v>
      </c>
      <c r="G61" s="42">
        <v>999158</v>
      </c>
      <c r="H61" s="42">
        <v>1220442</v>
      </c>
      <c r="I61" s="42">
        <v>879293</v>
      </c>
      <c r="J61" s="42">
        <v>509198</v>
      </c>
      <c r="K61" s="43">
        <f t="shared" si="2"/>
        <v>23269976</v>
      </c>
    </row>
    <row r="62" spans="1:11" s="1" customFormat="1" x14ac:dyDescent="0.25">
      <c r="A62" s="21"/>
      <c r="B62" s="20"/>
      <c r="C62" s="42"/>
      <c r="D62" s="44"/>
      <c r="E62" s="44"/>
      <c r="F62" s="44"/>
      <c r="G62" s="44"/>
      <c r="H62" s="44"/>
      <c r="I62" s="44"/>
      <c r="J62" s="44"/>
      <c r="K62" s="43"/>
    </row>
    <row r="63" spans="1:11" s="1" customFormat="1" x14ac:dyDescent="0.25">
      <c r="A63" s="10">
        <v>2090000</v>
      </c>
      <c r="B63" s="11" t="s">
        <v>50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3">
        <f t="shared" si="2"/>
        <v>0</v>
      </c>
    </row>
    <row r="64" spans="1:11" s="1" customFormat="1" ht="16.3" thickBot="1" x14ac:dyDescent="0.3">
      <c r="A64" s="23"/>
      <c r="B64" s="27"/>
      <c r="C64" s="49"/>
      <c r="D64" s="49"/>
      <c r="E64" s="49"/>
      <c r="F64" s="49"/>
      <c r="G64" s="49"/>
      <c r="H64" s="49"/>
      <c r="I64" s="49"/>
      <c r="J64" s="49"/>
      <c r="K64" s="47"/>
    </row>
    <row r="65" spans="1:11" s="1" customFormat="1" ht="16.3" thickBot="1" x14ac:dyDescent="0.3">
      <c r="A65" s="66">
        <v>3000000</v>
      </c>
      <c r="B65" s="67" t="s">
        <v>68</v>
      </c>
      <c r="C65" s="68">
        <f t="shared" ref="C65:J65" si="8">SUM(C66:C69)</f>
        <v>21338807</v>
      </c>
      <c r="D65" s="68">
        <f t="shared" si="8"/>
        <v>0</v>
      </c>
      <c r="E65" s="68">
        <f t="shared" si="8"/>
        <v>0</v>
      </c>
      <c r="F65" s="68">
        <f t="shared" si="8"/>
        <v>0</v>
      </c>
      <c r="G65" s="68">
        <f t="shared" si="8"/>
        <v>0</v>
      </c>
      <c r="H65" s="68">
        <f t="shared" si="8"/>
        <v>0</v>
      </c>
      <c r="I65" s="68">
        <f t="shared" si="8"/>
        <v>0</v>
      </c>
      <c r="J65" s="68">
        <f t="shared" si="8"/>
        <v>0</v>
      </c>
      <c r="K65" s="69">
        <f>SUM(C65:J65)</f>
        <v>21338807</v>
      </c>
    </row>
    <row r="66" spans="1:11" s="1" customFormat="1" x14ac:dyDescent="0.25">
      <c r="A66" s="55">
        <v>3010000</v>
      </c>
      <c r="B66" s="56" t="s">
        <v>69</v>
      </c>
      <c r="C66" s="57">
        <f>0+21245763</f>
        <v>21245763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8">
        <f>SUM(C66:J66)</f>
        <v>21245763</v>
      </c>
    </row>
    <row r="67" spans="1:11" s="1" customFormat="1" ht="31.25" x14ac:dyDescent="0.25">
      <c r="A67" s="59" t="s">
        <v>70</v>
      </c>
      <c r="B67" s="60" t="s">
        <v>71</v>
      </c>
      <c r="C67" s="61"/>
      <c r="D67" s="61"/>
      <c r="E67" s="61"/>
      <c r="F67" s="61"/>
      <c r="G67" s="61"/>
      <c r="H67" s="61"/>
      <c r="I67" s="61"/>
      <c r="J67" s="61"/>
      <c r="K67" s="70">
        <f t="shared" ref="K67:K68" si="9">SUM(C67:J67)</f>
        <v>0</v>
      </c>
    </row>
    <row r="68" spans="1:11" s="1" customFormat="1" x14ac:dyDescent="0.25">
      <c r="A68" s="73">
        <v>3060000</v>
      </c>
      <c r="B68" s="71" t="s">
        <v>72</v>
      </c>
      <c r="C68" s="72">
        <f>0+93044</f>
        <v>93044</v>
      </c>
      <c r="D68" s="72"/>
      <c r="E68" s="72"/>
      <c r="F68" s="72"/>
      <c r="G68" s="72"/>
      <c r="H68" s="72"/>
      <c r="I68" s="72"/>
      <c r="J68" s="72"/>
      <c r="K68" s="70">
        <f t="shared" si="9"/>
        <v>93044</v>
      </c>
    </row>
    <row r="69" spans="1:11" s="1" customFormat="1" ht="16.3" thickBot="1" x14ac:dyDescent="0.3">
      <c r="A69" s="62"/>
      <c r="B69" s="63"/>
      <c r="C69" s="64"/>
      <c r="D69" s="64"/>
      <c r="E69" s="64"/>
      <c r="F69" s="64"/>
      <c r="G69" s="64"/>
      <c r="H69" s="64"/>
      <c r="I69" s="64"/>
      <c r="J69" s="64"/>
      <c r="K69" s="65">
        <f>SUM(C69:J69)</f>
        <v>0</v>
      </c>
    </row>
    <row r="70" spans="1:11" s="1" customFormat="1" ht="16.3" thickBot="1" x14ac:dyDescent="0.3">
      <c r="A70" s="28">
        <v>4000000</v>
      </c>
      <c r="B70" s="32" t="s">
        <v>51</v>
      </c>
      <c r="C70" s="38">
        <f>SUM(C71+C74+C76+C78+C80+C82+C84+C86)</f>
        <v>552345565</v>
      </c>
      <c r="D70" s="38">
        <f t="shared" ref="D70:J70" si="10">SUM(D71+D74+D76+D78+D80+D82+D84+D86)</f>
        <v>19197438</v>
      </c>
      <c r="E70" s="38">
        <f t="shared" si="10"/>
        <v>23425442</v>
      </c>
      <c r="F70" s="38">
        <f t="shared" si="10"/>
        <v>32313564</v>
      </c>
      <c r="G70" s="38">
        <f t="shared" si="10"/>
        <v>14498746</v>
      </c>
      <c r="H70" s="38">
        <f t="shared" si="10"/>
        <v>23167182</v>
      </c>
      <c r="I70" s="38">
        <f t="shared" si="10"/>
        <v>18062126</v>
      </c>
      <c r="J70" s="38">
        <f t="shared" si="10"/>
        <v>6946603</v>
      </c>
      <c r="K70" s="39">
        <f t="shared" si="2"/>
        <v>689956666</v>
      </c>
    </row>
    <row r="71" spans="1:11" s="1" customFormat="1" x14ac:dyDescent="0.25">
      <c r="A71" s="30">
        <v>4010000</v>
      </c>
      <c r="B71" s="31" t="s">
        <v>52</v>
      </c>
      <c r="C71" s="40">
        <f>122917412+380000+993480+483642+20826564</f>
        <v>145601098</v>
      </c>
      <c r="D71" s="40">
        <f>13803564+1686000</f>
        <v>15489564</v>
      </c>
      <c r="E71" s="40">
        <f>15239585+43218</f>
        <v>15282803</v>
      </c>
      <c r="F71" s="40">
        <f>11623510+15797</f>
        <v>11639307</v>
      </c>
      <c r="G71" s="40">
        <v>6082795</v>
      </c>
      <c r="H71" s="40">
        <f>3128590-10225</f>
        <v>3118365</v>
      </c>
      <c r="I71" s="40">
        <v>1078860</v>
      </c>
      <c r="J71" s="40">
        <v>931353</v>
      </c>
      <c r="K71" s="41">
        <f t="shared" si="2"/>
        <v>199224145</v>
      </c>
    </row>
    <row r="72" spans="1:11" s="1" customFormat="1" x14ac:dyDescent="0.25">
      <c r="A72" s="21">
        <v>4010104</v>
      </c>
      <c r="B72" s="20" t="s">
        <v>53</v>
      </c>
      <c r="C72" s="44">
        <f>47232122-125346</f>
        <v>47106776</v>
      </c>
      <c r="D72" s="44">
        <f>13513004+1686000</f>
        <v>15199004</v>
      </c>
      <c r="E72" s="44">
        <f>7403153+43218</f>
        <v>7446371</v>
      </c>
      <c r="F72" s="44">
        <f>3261494+15797</f>
        <v>3277291</v>
      </c>
      <c r="G72" s="44">
        <v>1302289</v>
      </c>
      <c r="H72" s="44">
        <f>2114978-10225</f>
        <v>2104753</v>
      </c>
      <c r="I72" s="44">
        <v>718444</v>
      </c>
      <c r="J72" s="44">
        <v>325090</v>
      </c>
      <c r="K72" s="45">
        <f t="shared" si="2"/>
        <v>77480018</v>
      </c>
    </row>
    <row r="73" spans="1:11" s="1" customFormat="1" x14ac:dyDescent="0.25">
      <c r="A73" s="21"/>
      <c r="B73" s="20"/>
      <c r="C73" s="44"/>
      <c r="D73" s="44"/>
      <c r="E73" s="44"/>
      <c r="F73" s="44"/>
      <c r="G73" s="44"/>
      <c r="H73" s="44"/>
      <c r="I73" s="44"/>
      <c r="J73" s="44"/>
      <c r="K73" s="43"/>
    </row>
    <row r="74" spans="1:11" s="1" customFormat="1" ht="31.25" x14ac:dyDescent="0.25">
      <c r="A74" s="10">
        <v>4020100</v>
      </c>
      <c r="B74" s="11" t="s">
        <v>54</v>
      </c>
      <c r="C74" s="42">
        <v>2103291</v>
      </c>
      <c r="D74" s="42">
        <v>919121</v>
      </c>
      <c r="E74" s="42">
        <v>560814</v>
      </c>
      <c r="F74" s="42">
        <v>367923</v>
      </c>
      <c r="G74" s="42">
        <v>327344</v>
      </c>
      <c r="H74" s="42">
        <v>1040483</v>
      </c>
      <c r="I74" s="42">
        <v>250820</v>
      </c>
      <c r="J74" s="42">
        <v>150366</v>
      </c>
      <c r="K74" s="43">
        <f t="shared" si="2"/>
        <v>5720162</v>
      </c>
    </row>
    <row r="75" spans="1:11" s="1" customFormat="1" x14ac:dyDescent="0.25">
      <c r="A75" s="21"/>
      <c r="B75" s="20"/>
      <c r="C75" s="44"/>
      <c r="D75" s="44"/>
      <c r="E75" s="44"/>
      <c r="F75" s="44"/>
      <c r="G75" s="44"/>
      <c r="H75" s="44"/>
      <c r="I75" s="44"/>
      <c r="J75" s="44"/>
      <c r="K75" s="43"/>
    </row>
    <row r="76" spans="1:11" ht="78.150000000000006" x14ac:dyDescent="0.25">
      <c r="A76" s="8">
        <v>4080000</v>
      </c>
      <c r="B76" s="11" t="s">
        <v>55</v>
      </c>
      <c r="C76" s="42">
        <v>519248</v>
      </c>
      <c r="D76" s="42">
        <v>0</v>
      </c>
      <c r="E76" s="42">
        <v>636894</v>
      </c>
      <c r="F76" s="42">
        <v>11657740</v>
      </c>
      <c r="G76" s="42">
        <v>5234178</v>
      </c>
      <c r="H76" s="42">
        <v>13517479</v>
      </c>
      <c r="I76" s="42">
        <v>12521634</v>
      </c>
      <c r="J76" s="42">
        <v>3874977</v>
      </c>
      <c r="K76" s="43">
        <f t="shared" si="2"/>
        <v>47962150</v>
      </c>
    </row>
    <row r="77" spans="1:11" x14ac:dyDescent="0.25">
      <c r="A77" s="10"/>
      <c r="B77" s="11"/>
      <c r="C77" s="42"/>
      <c r="D77" s="42"/>
      <c r="E77" s="42"/>
      <c r="F77" s="42"/>
      <c r="G77" s="42"/>
      <c r="H77" s="42"/>
      <c r="I77" s="42"/>
      <c r="J77" s="42"/>
      <c r="K77" s="43"/>
    </row>
    <row r="78" spans="1:11" x14ac:dyDescent="0.25">
      <c r="A78" s="10">
        <v>4100000</v>
      </c>
      <c r="B78" s="11" t="s">
        <v>56</v>
      </c>
      <c r="C78" s="42">
        <f>202239581+4799749+10327977-380000-12589119+23155241+8142134+60603885-1527563+29115442-5000000</f>
        <v>318887327</v>
      </c>
      <c r="D78" s="42">
        <v>2788753</v>
      </c>
      <c r="E78" s="42">
        <v>6785836</v>
      </c>
      <c r="F78" s="42">
        <v>5887622</v>
      </c>
      <c r="G78" s="42">
        <v>1648730</v>
      </c>
      <c r="H78" s="42">
        <v>2492040</v>
      </c>
      <c r="I78" s="42">
        <v>1439463</v>
      </c>
      <c r="J78" s="42">
        <v>873782</v>
      </c>
      <c r="K78" s="43">
        <f t="shared" si="2"/>
        <v>340803553</v>
      </c>
    </row>
    <row r="79" spans="1:11" x14ac:dyDescent="0.25">
      <c r="A79" s="10"/>
      <c r="B79" s="11"/>
      <c r="C79" s="42"/>
      <c r="D79" s="42"/>
      <c r="E79" s="42"/>
      <c r="F79" s="42"/>
      <c r="G79" s="42"/>
      <c r="H79" s="42"/>
      <c r="I79" s="42"/>
      <c r="J79" s="42"/>
      <c r="K79" s="43"/>
    </row>
    <row r="80" spans="1:11" x14ac:dyDescent="0.25">
      <c r="A80" s="10">
        <v>4110000</v>
      </c>
      <c r="B80" s="11" t="s">
        <v>57</v>
      </c>
      <c r="C80" s="42">
        <f>5026949+4334399+2252311+2179285</f>
        <v>13792944</v>
      </c>
      <c r="D80" s="42"/>
      <c r="E80" s="42"/>
      <c r="F80" s="42"/>
      <c r="G80" s="42"/>
      <c r="H80" s="42"/>
      <c r="I80" s="42"/>
      <c r="J80" s="42"/>
      <c r="K80" s="43">
        <f t="shared" ref="K80:K89" si="11">SUM(C80:J80)</f>
        <v>13792944</v>
      </c>
    </row>
    <row r="81" spans="1:11" x14ac:dyDescent="0.25">
      <c r="A81" s="10"/>
      <c r="B81" s="11"/>
      <c r="C81" s="42"/>
      <c r="D81" s="42"/>
      <c r="E81" s="42"/>
      <c r="F81" s="42"/>
      <c r="G81" s="42"/>
      <c r="H81" s="42"/>
      <c r="I81" s="42"/>
      <c r="J81" s="42"/>
      <c r="K81" s="43"/>
    </row>
    <row r="82" spans="1:11" x14ac:dyDescent="0.25">
      <c r="A82" s="10">
        <v>4120000</v>
      </c>
      <c r="B82" s="11" t="s">
        <v>58</v>
      </c>
      <c r="C82" s="42">
        <f>12000000+2793552</f>
        <v>14793552</v>
      </c>
      <c r="D82" s="42"/>
      <c r="E82" s="42"/>
      <c r="F82" s="42"/>
      <c r="G82" s="42"/>
      <c r="H82" s="42"/>
      <c r="I82" s="42"/>
      <c r="J82" s="42"/>
      <c r="K82" s="43">
        <f t="shared" si="11"/>
        <v>14793552</v>
      </c>
    </row>
    <row r="83" spans="1:11" x14ac:dyDescent="0.25">
      <c r="A83" s="10"/>
      <c r="B83" s="11"/>
      <c r="C83" s="42"/>
      <c r="D83" s="42"/>
      <c r="E83" s="42"/>
      <c r="F83" s="42"/>
      <c r="G83" s="42"/>
      <c r="H83" s="42"/>
      <c r="I83" s="42"/>
      <c r="J83" s="42"/>
      <c r="K83" s="43"/>
    </row>
    <row r="84" spans="1:11" x14ac:dyDescent="0.25">
      <c r="A84" s="10">
        <v>4130000</v>
      </c>
      <c r="B84" s="22" t="s">
        <v>64</v>
      </c>
      <c r="C84" s="42">
        <f>20500000+2000000+5237910</f>
        <v>27737910</v>
      </c>
      <c r="D84" s="53"/>
      <c r="E84" s="53"/>
      <c r="F84" s="53"/>
      <c r="G84" s="53"/>
      <c r="H84" s="53"/>
      <c r="I84" s="53"/>
      <c r="J84" s="53"/>
      <c r="K84" s="43">
        <f t="shared" si="11"/>
        <v>27737910</v>
      </c>
    </row>
    <row r="85" spans="1:11" x14ac:dyDescent="0.25">
      <c r="A85" s="23"/>
      <c r="B85" s="52"/>
      <c r="C85" s="49"/>
      <c r="D85" s="54"/>
      <c r="E85" s="54"/>
      <c r="F85" s="54"/>
      <c r="G85" s="54"/>
      <c r="H85" s="54"/>
      <c r="I85" s="54"/>
      <c r="J85" s="54"/>
      <c r="K85" s="47"/>
    </row>
    <row r="86" spans="1:11" x14ac:dyDescent="0.25">
      <c r="A86" s="10">
        <v>4140000</v>
      </c>
      <c r="B86" s="22" t="s">
        <v>65</v>
      </c>
      <c r="C86" s="42">
        <f>32352240+2128848-11012055+5441162</f>
        <v>28910195</v>
      </c>
      <c r="D86" s="53"/>
      <c r="E86" s="53">
        <f>0+159095</f>
        <v>159095</v>
      </c>
      <c r="F86" s="53">
        <f>0+2760972</f>
        <v>2760972</v>
      </c>
      <c r="G86" s="53">
        <f>0+1205699</f>
        <v>1205699</v>
      </c>
      <c r="H86" s="53">
        <f>0+2998815</f>
        <v>2998815</v>
      </c>
      <c r="I86" s="53">
        <f>0+2771349</f>
        <v>2771349</v>
      </c>
      <c r="J86" s="53">
        <f>0+1116125</f>
        <v>1116125</v>
      </c>
      <c r="K86" s="43">
        <f t="shared" si="11"/>
        <v>39922250</v>
      </c>
    </row>
    <row r="87" spans="1:11" ht="16.3" thickBot="1" x14ac:dyDescent="0.3">
      <c r="A87" s="23"/>
      <c r="B87" s="27"/>
      <c r="C87" s="49"/>
      <c r="D87" s="54"/>
      <c r="E87" s="54"/>
      <c r="F87" s="54"/>
      <c r="G87" s="54"/>
      <c r="H87" s="54"/>
      <c r="I87" s="54"/>
      <c r="J87" s="54"/>
      <c r="K87" s="47"/>
    </row>
    <row r="88" spans="1:11" ht="31.95" thickBot="1" x14ac:dyDescent="0.3">
      <c r="A88" s="28">
        <v>5000000</v>
      </c>
      <c r="B88" s="29" t="s">
        <v>59</v>
      </c>
      <c r="C88" s="38">
        <f>153697588+930847+75256</f>
        <v>154703691</v>
      </c>
      <c r="D88" s="38">
        <v>6327189</v>
      </c>
      <c r="E88" s="38">
        <f>40230445+124139-15256</f>
        <v>40339328</v>
      </c>
      <c r="F88" s="38">
        <f>19971166+210000</f>
        <v>20181166</v>
      </c>
      <c r="G88" s="38">
        <f>9494134+54264</f>
        <v>9548398</v>
      </c>
      <c r="H88" s="38">
        <f>6621496+66250+8892</f>
        <v>6696638</v>
      </c>
      <c r="I88" s="38">
        <f>4936142+155000</f>
        <v>5091142</v>
      </c>
      <c r="J88" s="38">
        <f>2974802+37500</f>
        <v>3012302</v>
      </c>
      <c r="K88" s="39">
        <f t="shared" si="11"/>
        <v>245899854</v>
      </c>
    </row>
    <row r="89" spans="1:11" ht="16.3" thickBot="1" x14ac:dyDescent="0.3">
      <c r="A89" s="24"/>
      <c r="B89" s="25" t="s">
        <v>60</v>
      </c>
      <c r="C89" s="50">
        <f>SUM(C14+C47+C70+C88+C65)</f>
        <v>1617054000</v>
      </c>
      <c r="D89" s="50">
        <f t="shared" ref="D89:J89" si="12">SUM(D14+D47+D70+D88+D65)</f>
        <v>216188733</v>
      </c>
      <c r="E89" s="50">
        <f t="shared" si="12"/>
        <v>112858760</v>
      </c>
      <c r="F89" s="50">
        <f t="shared" si="12"/>
        <v>87171929.995000005</v>
      </c>
      <c r="G89" s="50">
        <f t="shared" si="12"/>
        <v>39618224</v>
      </c>
      <c r="H89" s="50">
        <f t="shared" si="12"/>
        <v>44203724</v>
      </c>
      <c r="I89" s="50">
        <f t="shared" si="12"/>
        <v>33787950</v>
      </c>
      <c r="J89" s="50">
        <f t="shared" si="12"/>
        <v>14453774</v>
      </c>
      <c r="K89" s="51">
        <f t="shared" si="11"/>
        <v>2165337094.9949999</v>
      </c>
    </row>
    <row r="99" spans="2:10" x14ac:dyDescent="0.25">
      <c r="B99" s="26"/>
      <c r="C99" s="16"/>
      <c r="D99" s="16"/>
      <c r="E99" s="16"/>
      <c r="F99" s="16"/>
      <c r="G99" s="16"/>
      <c r="H99" s="16"/>
      <c r="I99" s="16"/>
      <c r="J99" s="16"/>
    </row>
    <row r="100" spans="2:10" x14ac:dyDescent="0.25">
      <c r="B100" s="26"/>
      <c r="C100" s="16"/>
      <c r="D100" s="16"/>
      <c r="E100" s="16"/>
      <c r="F100" s="16"/>
      <c r="G100" s="16"/>
      <c r="H100" s="16"/>
      <c r="I100" s="16"/>
      <c r="J100" s="16"/>
    </row>
    <row r="124" spans="2:10" x14ac:dyDescent="0.25">
      <c r="B124" s="26"/>
      <c r="C124" s="16"/>
      <c r="D124" s="16"/>
      <c r="E124" s="16"/>
      <c r="F124" s="16"/>
      <c r="G124" s="16"/>
      <c r="H124" s="16"/>
      <c r="I124" s="16"/>
      <c r="J124" s="16"/>
    </row>
    <row r="125" spans="2:10" x14ac:dyDescent="0.25">
      <c r="B125" s="26"/>
      <c r="C125" s="16"/>
      <c r="D125" s="16"/>
      <c r="E125" s="16"/>
      <c r="F125" s="16"/>
      <c r="G125" s="16"/>
      <c r="H125" s="16"/>
      <c r="I125" s="16"/>
      <c r="J125" s="16"/>
    </row>
    <row r="126" spans="2:10" x14ac:dyDescent="0.25">
      <c r="B126" s="26"/>
      <c r="C126" s="16"/>
      <c r="D126" s="16"/>
      <c r="E126" s="16"/>
      <c r="F126" s="16"/>
      <c r="G126" s="16"/>
      <c r="H126" s="16"/>
      <c r="I126" s="16"/>
      <c r="J126" s="16"/>
    </row>
    <row r="127" spans="2:10" x14ac:dyDescent="0.25">
      <c r="B127" s="26"/>
      <c r="C127" s="16"/>
      <c r="D127" s="16"/>
      <c r="E127" s="16"/>
      <c r="F127" s="16"/>
      <c r="G127" s="16"/>
      <c r="H127" s="16"/>
      <c r="I127" s="16"/>
      <c r="J127" s="16"/>
    </row>
    <row r="133" spans="1:10" x14ac:dyDescent="0.25">
      <c r="A133" s="9"/>
      <c r="B133" s="26"/>
      <c r="C133" s="16"/>
      <c r="D133" s="16"/>
      <c r="E133" s="16"/>
      <c r="F133" s="16"/>
      <c r="G133" s="16"/>
      <c r="H133" s="16"/>
      <c r="I133" s="16"/>
      <c r="J133" s="16"/>
    </row>
    <row r="134" spans="1:10" x14ac:dyDescent="0.25">
      <c r="B134" s="26"/>
      <c r="C134" s="16"/>
      <c r="D134" s="16"/>
      <c r="E134" s="16"/>
      <c r="F134" s="16"/>
      <c r="G134" s="16"/>
      <c r="H134" s="16"/>
      <c r="I134" s="16"/>
      <c r="J134" s="16"/>
    </row>
    <row r="135" spans="1:10" x14ac:dyDescent="0.25">
      <c r="B135" s="26"/>
      <c r="C135" s="16"/>
      <c r="D135" s="16"/>
      <c r="E135" s="16"/>
      <c r="F135" s="16"/>
      <c r="G135" s="16"/>
      <c r="H135" s="16"/>
      <c r="I135" s="16"/>
      <c r="J135" s="16"/>
    </row>
  </sheetData>
  <mergeCells count="4">
    <mergeCell ref="I7:K7"/>
    <mergeCell ref="H8:K8"/>
    <mergeCell ref="I9:K9"/>
    <mergeCell ref="A11:K11"/>
  </mergeCells>
  <pageMargins left="0.39370078740157483" right="0.39370078740157483" top="0.6692913385826772" bottom="0.19685039370078741" header="0" footer="0"/>
  <pageSetup paperSize="9" scale="71" firstPageNumber="13" fitToHeight="3" orientation="landscape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2.1 (365)</vt:lpstr>
      <vt:lpstr>'Приложение № 2.1 (365)'!Заголовки_для_печати</vt:lpstr>
      <vt:lpstr>'Приложение № 2.1 (365)'!Область_печати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2021-11-25T06:44:30Z</dcterms:modified>
</cp:coreProperties>
</file>