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Приложение № 13 " sheetId="1" r:id="rId1"/>
  </sheets>
  <definedNames>
    <definedName name="_xlnm.Print_Titles" localSheetId="0">'Приложение № 13 '!$13:$13</definedName>
    <definedName name="_xlnm.Print_Area" localSheetId="0">'Приложение № 13 '!$A$1:$K$63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2" i="1" l="1"/>
  <c r="D62" i="1"/>
  <c r="C62" i="1"/>
  <c r="F60" i="1"/>
  <c r="C60" i="1"/>
  <c r="J59" i="1"/>
  <c r="I59" i="1"/>
  <c r="H59" i="1"/>
  <c r="G59" i="1"/>
  <c r="F59" i="1"/>
  <c r="E59" i="1"/>
  <c r="D59" i="1"/>
  <c r="C59" i="1"/>
  <c r="K57" i="1"/>
  <c r="K55" i="1"/>
  <c r="H53" i="1"/>
  <c r="E53" i="1"/>
  <c r="D53" i="1"/>
  <c r="K53" i="1" s="1"/>
  <c r="C51" i="1"/>
  <c r="K51" i="1" s="1"/>
  <c r="J49" i="1"/>
  <c r="C49" i="1"/>
  <c r="J48" i="1"/>
  <c r="J40" i="1" s="1"/>
  <c r="C48" i="1"/>
  <c r="K46" i="1"/>
  <c r="G45" i="1"/>
  <c r="K45" i="1" s="1"/>
  <c r="K44" i="1"/>
  <c r="K43" i="1"/>
  <c r="H42" i="1"/>
  <c r="H41" i="1" s="1"/>
  <c r="H40" i="1" s="1"/>
  <c r="G42" i="1"/>
  <c r="E42" i="1"/>
  <c r="D42" i="1"/>
  <c r="C42" i="1"/>
  <c r="K42" i="1" s="1"/>
  <c r="J41" i="1"/>
  <c r="I41" i="1"/>
  <c r="G41" i="1"/>
  <c r="F41" i="1"/>
  <c r="E41" i="1"/>
  <c r="D41" i="1"/>
  <c r="C41" i="1"/>
  <c r="I40" i="1"/>
  <c r="G40" i="1"/>
  <c r="F40" i="1"/>
  <c r="E40" i="1"/>
  <c r="C40" i="1"/>
  <c r="E38" i="1"/>
  <c r="D38" i="1"/>
  <c r="C38" i="1"/>
  <c r="J37" i="1"/>
  <c r="I37" i="1"/>
  <c r="H37" i="1"/>
  <c r="G37" i="1"/>
  <c r="F37" i="1"/>
  <c r="E37" i="1"/>
  <c r="D37" i="1"/>
  <c r="C37" i="1"/>
  <c r="K35" i="1"/>
  <c r="K33" i="1"/>
  <c r="K32" i="1"/>
  <c r="K31" i="1"/>
  <c r="K30" i="1"/>
  <c r="J29" i="1"/>
  <c r="I29" i="1"/>
  <c r="H29" i="1"/>
  <c r="G29" i="1"/>
  <c r="F29" i="1"/>
  <c r="E29" i="1"/>
  <c r="D29" i="1"/>
  <c r="C29" i="1"/>
  <c r="K29" i="1" s="1"/>
  <c r="K28" i="1"/>
  <c r="K26" i="1"/>
  <c r="K24" i="1"/>
  <c r="J23" i="1"/>
  <c r="I23" i="1"/>
  <c r="H23" i="1"/>
  <c r="G23" i="1"/>
  <c r="F23" i="1"/>
  <c r="E23" i="1"/>
  <c r="D23" i="1"/>
  <c r="C23" i="1"/>
  <c r="J21" i="1"/>
  <c r="J15" i="1" s="1"/>
  <c r="J14" i="1" s="1"/>
  <c r="J63" i="1" s="1"/>
  <c r="I21" i="1"/>
  <c r="H21" i="1"/>
  <c r="G21" i="1"/>
  <c r="F21" i="1"/>
  <c r="E21" i="1"/>
  <c r="D21" i="1"/>
  <c r="C21" i="1"/>
  <c r="H20" i="1"/>
  <c r="C20" i="1"/>
  <c r="H19" i="1"/>
  <c r="E19" i="1"/>
  <c r="C19" i="1"/>
  <c r="K19" i="1" s="1"/>
  <c r="I18" i="1"/>
  <c r="K18" i="1" s="1"/>
  <c r="H17" i="1"/>
  <c r="H15" i="1" s="1"/>
  <c r="H14" i="1" s="1"/>
  <c r="H63" i="1" s="1"/>
  <c r="G17" i="1"/>
  <c r="F17" i="1"/>
  <c r="F15" i="1" s="1"/>
  <c r="F14" i="1" s="1"/>
  <c r="F63" i="1" s="1"/>
  <c r="E17" i="1"/>
  <c r="D17" i="1"/>
  <c r="D15" i="1" s="1"/>
  <c r="D14" i="1" s="1"/>
  <c r="C17" i="1"/>
  <c r="K16" i="1"/>
  <c r="I15" i="1"/>
  <c r="G15" i="1"/>
  <c r="E15" i="1"/>
  <c r="C15" i="1"/>
  <c r="I14" i="1"/>
  <c r="I63" i="1" s="1"/>
  <c r="G14" i="1"/>
  <c r="G63" i="1" s="1"/>
  <c r="E14" i="1"/>
  <c r="E63" i="1" s="1"/>
  <c r="C14" i="1"/>
  <c r="C63" i="1" s="1"/>
  <c r="K15" i="1" l="1"/>
  <c r="K41" i="1"/>
  <c r="K17" i="1"/>
  <c r="K20" i="1"/>
  <c r="K21" i="1"/>
  <c r="K23" i="1"/>
  <c r="K37" i="1"/>
  <c r="K38" i="1"/>
  <c r="D40" i="1"/>
  <c r="D63" i="1" s="1"/>
  <c r="K63" i="1" s="1"/>
  <c r="K48" i="1"/>
  <c r="K49" i="1"/>
  <c r="K59" i="1"/>
  <c r="K60" i="1"/>
  <c r="K62" i="1"/>
  <c r="K14" i="1"/>
  <c r="K40" i="1" l="1"/>
</calcChain>
</file>

<file path=xl/sharedStrings.xml><?xml version="1.0" encoding="utf-8"?>
<sst xmlns="http://schemas.openxmlformats.org/spreadsheetml/2006/main" count="58" uniqueCount="56">
  <si>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</si>
  <si>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</si>
  <si>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</si>
  <si>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</si>
  <si>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</si>
  <si>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</si>
  <si>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</si>
  <si>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</si>
  <si>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</si>
  <si>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</si>
  <si>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</si>
  <si>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</si>
  <si>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</si>
  <si>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</si>
  <si>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</si>
  <si>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</si>
  <si>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</si>
  <si>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</si>
  <si>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</si>
  <si>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</si>
  <si>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</si>
  <si>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</si>
  <si>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</si>
  <si>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</si>
  <si>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</si>
  <si>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</si>
  <si>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</si>
  <si>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</si>
  <si>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</si>
  <si>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Налоги на внешнюю торговлю и внешнеэкономические операции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</si>
  <si>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</si>
  <si>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</si>
  <si>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</si>
  <si>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</si>
  <si>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</si>
  <si>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</si>
  <si>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</si>
  <si>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</si>
  <si>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</si>
  <si>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</si>
  <si>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</si>
  <si>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</si>
  <si>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</si>
  <si>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от внешнеэкономической деятельности</t>
  </si>
  <si>
    <t>Прочие неналоговые доходы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</si>
  <si>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</si>
  <si>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</si>
  <si>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</si>
  <si>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</si>
  <si>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>"О республиканском бюджете на 2021 год"</t>
  </si>
  <si>
    <t>Приложение № 3.1</t>
  </si>
  <si>
    <t xml:space="preserve">к Закону Приднестровской Молдавской Республики </t>
  </si>
  <si>
    <t>Доходы местных бюджетов в разрезе основных видов налоговых, неналоговых и иных обязательных платежей на 2021 год</t>
  </si>
  <si>
    <t>"О внесении изменений и дополнений</t>
  </si>
  <si>
    <t xml:space="preserve">в Закон Приднестровской Молдавской Республики </t>
  </si>
  <si>
    <t>Приложение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</si>
</sst>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_р_._-;\-* #,##0_р_._-;_-* &quot;-&quot;??_р_._-;_-@_-"/>
    <numFmt numFmtId="167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167" fontId="3" fillId="2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164" fontId="5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right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4" borderId="4" xfId="0" applyFont="1" applyFill="1" applyBorder="1" applyAlignment="1">
      <alignment wrapText="1"/>
    </xf>
    <xf numFmtId="0" fontId="5" fillId="4" borderId="5" xfId="0" applyFont="1" applyFill="1" applyBorder="1" applyAlignment="1">
      <alignment horizont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center" vertical="center" wrapText="1"/>
    </xf>
    <xf numFmtId="166" fontId="3" fillId="2" borderId="0" xfId="0" applyNumberFormat="1" applyFont="1" applyFill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164" fontId="5" fillId="2" borderId="1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wrapText="1"/>
    </xf>
    <xf numFmtId="1" fontId="5" fillId="2" borderId="1" xfId="0" applyNumberFormat="1" applyFont="1" applyFill="1" applyBorder="1" applyAlignment="1">
      <alignment wrapText="1"/>
    </xf>
    <xf numFmtId="1" fontId="3" fillId="2" borderId="0" xfId="0" applyNumberFormat="1" applyFont="1" applyFill="1" applyAlignment="1">
      <alignment wrapText="1"/>
    </xf>
    <xf numFmtId="0" fontId="5" fillId="4" borderId="2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0" fontId="5" fillId="4" borderId="11" xfId="0" applyFont="1" applyFill="1" applyBorder="1" applyAlignment="1">
      <alignment horizontal="left" wrapText="1"/>
    </xf>
    <xf numFmtId="164" fontId="5" fillId="4" borderId="11" xfId="0" applyNumberFormat="1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164" fontId="2" fillId="0" borderId="13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wrapText="1"/>
    </xf>
    <xf numFmtId="164" fontId="6" fillId="2" borderId="0" xfId="0" applyNumberFormat="1" applyFont="1" applyFill="1" applyAlignment="1">
      <alignment wrapText="1"/>
    </xf>
    <xf numFmtId="0" fontId="6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167" fontId="6" fillId="2" borderId="0" xfId="0" applyNumberFormat="1" applyFont="1" applyFill="1" applyAlignment="1">
      <alignment horizontal="right" wrapText="1"/>
    </xf>
    <xf numFmtId="0" fontId="7" fillId="3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167" fontId="6" fillId="2" borderId="0" xfId="0" applyNumberFormat="1" applyFont="1" applyFill="1" applyAlignment="1">
      <alignment horizontal="right" wrapText="1"/>
    </xf>
    <xf numFmtId="164" fontId="6" fillId="2" borderId="0" xfId="0" applyNumberFormat="1" applyFont="1" applyFill="1" applyAlignment="1">
      <alignment horizontal="right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abSelected="1" view="pageBreakPreview" zoomScale="90" zoomScaleNormal="90" zoomScaleSheetLayoutView="90" workbookViewId="0">
      <pane xSplit="2" ySplit="13" topLeftCell="C14" activePane="bottomRight" state="frozen"/>
      <selection pane="topRight" activeCell="C1" sqref="C1"/>
      <selection pane="bottomLeft" activeCell="A10" sqref="A10"/>
      <selection pane="bottomRight" activeCell="D74" sqref="D74"/>
    </sheetView>
  </sheetViews>
  <sheetFormatPr defaultRowHeight="12.75" x14ac:dyDescent="0.2"/>
  <cols>
    <col min="1" max="1" width="10.5703125" style="2" customWidth="1"/>
    <col min="2" max="2" width="42.140625" style="3" customWidth="1"/>
    <col min="3" max="3" width="15.7109375" style="4" bestFit="1" customWidth="1"/>
    <col min="4" max="4" width="14.5703125" style="4" bestFit="1" customWidth="1"/>
    <col min="5" max="6" width="15.7109375" style="4" bestFit="1" customWidth="1"/>
    <col min="7" max="7" width="14.5703125" style="4" bestFit="1" customWidth="1"/>
    <col min="8" max="8" width="15.7109375" style="4" bestFit="1" customWidth="1"/>
    <col min="9" max="9" width="16.140625" style="4" bestFit="1" customWidth="1"/>
    <col min="10" max="10" width="14.5703125" style="4" bestFit="1" customWidth="1"/>
    <col min="11" max="11" width="16.5703125" style="4" bestFit="1" customWidth="1"/>
    <col min="12" max="12" width="11.140625" style="5" bestFit="1" customWidth="1"/>
    <col min="13" max="234" width="9.140625" style="5"/>
    <col min="235" max="235" width="7.85546875" style="5" customWidth="1"/>
    <col min="236" max="236" width="62.7109375" style="5" customWidth="1"/>
    <col min="237" max="237" width="14.42578125" style="5" customWidth="1"/>
    <col min="238" max="238" width="13.7109375" style="5" customWidth="1"/>
    <col min="239" max="239" width="14.5703125" style="5" customWidth="1"/>
    <col min="240" max="240" width="14" style="5" customWidth="1"/>
    <col min="241" max="242" width="13.42578125" style="5" bestFit="1" customWidth="1"/>
    <col min="243" max="243" width="15.42578125" style="5" customWidth="1"/>
    <col min="244" max="244" width="13.42578125" style="5" bestFit="1" customWidth="1"/>
    <col min="245" max="245" width="14" style="5" customWidth="1"/>
    <col min="246" max="246" width="18.5703125" style="5" customWidth="1"/>
    <col min="247" max="247" width="8.140625" style="5" bestFit="1" customWidth="1"/>
    <col min="248" max="490" width="9.140625" style="5"/>
    <col min="491" max="491" width="7.85546875" style="5" customWidth="1"/>
    <col min="492" max="492" width="62.7109375" style="5" customWidth="1"/>
    <col min="493" max="493" width="14.42578125" style="5" customWidth="1"/>
    <col min="494" max="494" width="13.7109375" style="5" customWidth="1"/>
    <col min="495" max="495" width="14.5703125" style="5" customWidth="1"/>
    <col min="496" max="496" width="14" style="5" customWidth="1"/>
    <col min="497" max="498" width="13.42578125" style="5" bestFit="1" customWidth="1"/>
    <col min="499" max="499" width="15.42578125" style="5" customWidth="1"/>
    <col min="500" max="500" width="13.42578125" style="5" bestFit="1" customWidth="1"/>
    <col min="501" max="501" width="14" style="5" customWidth="1"/>
    <col min="502" max="502" width="18.5703125" style="5" customWidth="1"/>
    <col min="503" max="503" width="8.140625" style="5" bestFit="1" customWidth="1"/>
    <col min="504" max="746" width="9.140625" style="5"/>
    <col min="747" max="747" width="7.85546875" style="5" customWidth="1"/>
    <col min="748" max="748" width="62.7109375" style="5" customWidth="1"/>
    <col min="749" max="749" width="14.42578125" style="5" customWidth="1"/>
    <col min="750" max="750" width="13.7109375" style="5" customWidth="1"/>
    <col min="751" max="751" width="14.5703125" style="5" customWidth="1"/>
    <col min="752" max="752" width="14" style="5" customWidth="1"/>
    <col min="753" max="754" width="13.42578125" style="5" bestFit="1" customWidth="1"/>
    <col min="755" max="755" width="15.42578125" style="5" customWidth="1"/>
    <col min="756" max="756" width="13.42578125" style="5" bestFit="1" customWidth="1"/>
    <col min="757" max="757" width="14" style="5" customWidth="1"/>
    <col min="758" max="758" width="18.5703125" style="5" customWidth="1"/>
    <col min="759" max="759" width="8.140625" style="5" bestFit="1" customWidth="1"/>
    <col min="760" max="1002" width="9.140625" style="5"/>
    <col min="1003" max="1003" width="7.85546875" style="5" customWidth="1"/>
    <col min="1004" max="1004" width="62.7109375" style="5" customWidth="1"/>
    <col min="1005" max="1005" width="14.42578125" style="5" customWidth="1"/>
    <col min="1006" max="1006" width="13.7109375" style="5" customWidth="1"/>
    <col min="1007" max="1007" width="14.5703125" style="5" customWidth="1"/>
    <col min="1008" max="1008" width="14" style="5" customWidth="1"/>
    <col min="1009" max="1010" width="13.42578125" style="5" bestFit="1" customWidth="1"/>
    <col min="1011" max="1011" width="15.42578125" style="5" customWidth="1"/>
    <col min="1012" max="1012" width="13.42578125" style="5" bestFit="1" customWidth="1"/>
    <col min="1013" max="1013" width="14" style="5" customWidth="1"/>
    <col min="1014" max="1014" width="18.5703125" style="5" customWidth="1"/>
    <col min="1015" max="1015" width="8.140625" style="5" bestFit="1" customWidth="1"/>
    <col min="1016" max="1258" width="9.140625" style="5"/>
    <col min="1259" max="1259" width="7.85546875" style="5" customWidth="1"/>
    <col min="1260" max="1260" width="62.7109375" style="5" customWidth="1"/>
    <col min="1261" max="1261" width="14.42578125" style="5" customWidth="1"/>
    <col min="1262" max="1262" width="13.7109375" style="5" customWidth="1"/>
    <col min="1263" max="1263" width="14.5703125" style="5" customWidth="1"/>
    <col min="1264" max="1264" width="14" style="5" customWidth="1"/>
    <col min="1265" max="1266" width="13.42578125" style="5" bestFit="1" customWidth="1"/>
    <col min="1267" max="1267" width="15.42578125" style="5" customWidth="1"/>
    <col min="1268" max="1268" width="13.42578125" style="5" bestFit="1" customWidth="1"/>
    <col min="1269" max="1269" width="14" style="5" customWidth="1"/>
    <col min="1270" max="1270" width="18.5703125" style="5" customWidth="1"/>
    <col min="1271" max="1271" width="8.140625" style="5" bestFit="1" customWidth="1"/>
    <col min="1272" max="1514" width="9.140625" style="5"/>
    <col min="1515" max="1515" width="7.85546875" style="5" customWidth="1"/>
    <col min="1516" max="1516" width="62.7109375" style="5" customWidth="1"/>
    <col min="1517" max="1517" width="14.42578125" style="5" customWidth="1"/>
    <col min="1518" max="1518" width="13.7109375" style="5" customWidth="1"/>
    <col min="1519" max="1519" width="14.5703125" style="5" customWidth="1"/>
    <col min="1520" max="1520" width="14" style="5" customWidth="1"/>
    <col min="1521" max="1522" width="13.42578125" style="5" bestFit="1" customWidth="1"/>
    <col min="1523" max="1523" width="15.42578125" style="5" customWidth="1"/>
    <col min="1524" max="1524" width="13.42578125" style="5" bestFit="1" customWidth="1"/>
    <col min="1525" max="1525" width="14" style="5" customWidth="1"/>
    <col min="1526" max="1526" width="18.5703125" style="5" customWidth="1"/>
    <col min="1527" max="1527" width="8.140625" style="5" bestFit="1" customWidth="1"/>
    <col min="1528" max="1770" width="9.140625" style="5"/>
    <col min="1771" max="1771" width="7.85546875" style="5" customWidth="1"/>
    <col min="1772" max="1772" width="62.7109375" style="5" customWidth="1"/>
    <col min="1773" max="1773" width="14.42578125" style="5" customWidth="1"/>
    <col min="1774" max="1774" width="13.7109375" style="5" customWidth="1"/>
    <col min="1775" max="1775" width="14.5703125" style="5" customWidth="1"/>
    <col min="1776" max="1776" width="14" style="5" customWidth="1"/>
    <col min="1777" max="1778" width="13.42578125" style="5" bestFit="1" customWidth="1"/>
    <col min="1779" max="1779" width="15.42578125" style="5" customWidth="1"/>
    <col min="1780" max="1780" width="13.42578125" style="5" bestFit="1" customWidth="1"/>
    <col min="1781" max="1781" width="14" style="5" customWidth="1"/>
    <col min="1782" max="1782" width="18.5703125" style="5" customWidth="1"/>
    <col min="1783" max="1783" width="8.140625" style="5" bestFit="1" customWidth="1"/>
    <col min="1784" max="2026" width="9.140625" style="5"/>
    <col min="2027" max="2027" width="7.85546875" style="5" customWidth="1"/>
    <col min="2028" max="2028" width="62.7109375" style="5" customWidth="1"/>
    <col min="2029" max="2029" width="14.42578125" style="5" customWidth="1"/>
    <col min="2030" max="2030" width="13.7109375" style="5" customWidth="1"/>
    <col min="2031" max="2031" width="14.5703125" style="5" customWidth="1"/>
    <col min="2032" max="2032" width="14" style="5" customWidth="1"/>
    <col min="2033" max="2034" width="13.42578125" style="5" bestFit="1" customWidth="1"/>
    <col min="2035" max="2035" width="15.42578125" style="5" customWidth="1"/>
    <col min="2036" max="2036" width="13.42578125" style="5" bestFit="1" customWidth="1"/>
    <col min="2037" max="2037" width="14" style="5" customWidth="1"/>
    <col min="2038" max="2038" width="18.5703125" style="5" customWidth="1"/>
    <col min="2039" max="2039" width="8.140625" style="5" bestFit="1" customWidth="1"/>
    <col min="2040" max="2282" width="9.140625" style="5"/>
    <col min="2283" max="2283" width="7.85546875" style="5" customWidth="1"/>
    <col min="2284" max="2284" width="62.7109375" style="5" customWidth="1"/>
    <col min="2285" max="2285" width="14.42578125" style="5" customWidth="1"/>
    <col min="2286" max="2286" width="13.7109375" style="5" customWidth="1"/>
    <col min="2287" max="2287" width="14.5703125" style="5" customWidth="1"/>
    <col min="2288" max="2288" width="14" style="5" customWidth="1"/>
    <col min="2289" max="2290" width="13.42578125" style="5" bestFit="1" customWidth="1"/>
    <col min="2291" max="2291" width="15.42578125" style="5" customWidth="1"/>
    <col min="2292" max="2292" width="13.42578125" style="5" bestFit="1" customWidth="1"/>
    <col min="2293" max="2293" width="14" style="5" customWidth="1"/>
    <col min="2294" max="2294" width="18.5703125" style="5" customWidth="1"/>
    <col min="2295" max="2295" width="8.140625" style="5" bestFit="1" customWidth="1"/>
    <col min="2296" max="2538" width="9.140625" style="5"/>
    <col min="2539" max="2539" width="7.85546875" style="5" customWidth="1"/>
    <col min="2540" max="2540" width="62.7109375" style="5" customWidth="1"/>
    <col min="2541" max="2541" width="14.42578125" style="5" customWidth="1"/>
    <col min="2542" max="2542" width="13.7109375" style="5" customWidth="1"/>
    <col min="2543" max="2543" width="14.5703125" style="5" customWidth="1"/>
    <col min="2544" max="2544" width="14" style="5" customWidth="1"/>
    <col min="2545" max="2546" width="13.42578125" style="5" bestFit="1" customWidth="1"/>
    <col min="2547" max="2547" width="15.42578125" style="5" customWidth="1"/>
    <col min="2548" max="2548" width="13.42578125" style="5" bestFit="1" customWidth="1"/>
    <col min="2549" max="2549" width="14" style="5" customWidth="1"/>
    <col min="2550" max="2550" width="18.5703125" style="5" customWidth="1"/>
    <col min="2551" max="2551" width="8.140625" style="5" bestFit="1" customWidth="1"/>
    <col min="2552" max="2794" width="9.140625" style="5"/>
    <col min="2795" max="2795" width="7.85546875" style="5" customWidth="1"/>
    <col min="2796" max="2796" width="62.7109375" style="5" customWidth="1"/>
    <col min="2797" max="2797" width="14.42578125" style="5" customWidth="1"/>
    <col min="2798" max="2798" width="13.7109375" style="5" customWidth="1"/>
    <col min="2799" max="2799" width="14.5703125" style="5" customWidth="1"/>
    <col min="2800" max="2800" width="14" style="5" customWidth="1"/>
    <col min="2801" max="2802" width="13.42578125" style="5" bestFit="1" customWidth="1"/>
    <col min="2803" max="2803" width="15.42578125" style="5" customWidth="1"/>
    <col min="2804" max="2804" width="13.42578125" style="5" bestFit="1" customWidth="1"/>
    <col min="2805" max="2805" width="14" style="5" customWidth="1"/>
    <col min="2806" max="2806" width="18.5703125" style="5" customWidth="1"/>
    <col min="2807" max="2807" width="8.140625" style="5" bestFit="1" customWidth="1"/>
    <col min="2808" max="3050" width="9.140625" style="5"/>
    <col min="3051" max="3051" width="7.85546875" style="5" customWidth="1"/>
    <col min="3052" max="3052" width="62.7109375" style="5" customWidth="1"/>
    <col min="3053" max="3053" width="14.42578125" style="5" customWidth="1"/>
    <col min="3054" max="3054" width="13.7109375" style="5" customWidth="1"/>
    <col min="3055" max="3055" width="14.5703125" style="5" customWidth="1"/>
    <col min="3056" max="3056" width="14" style="5" customWidth="1"/>
    <col min="3057" max="3058" width="13.42578125" style="5" bestFit="1" customWidth="1"/>
    <col min="3059" max="3059" width="15.42578125" style="5" customWidth="1"/>
    <col min="3060" max="3060" width="13.42578125" style="5" bestFit="1" customWidth="1"/>
    <col min="3061" max="3061" width="14" style="5" customWidth="1"/>
    <col min="3062" max="3062" width="18.5703125" style="5" customWidth="1"/>
    <col min="3063" max="3063" width="8.140625" style="5" bestFit="1" customWidth="1"/>
    <col min="3064" max="3306" width="9.140625" style="5"/>
    <col min="3307" max="3307" width="7.85546875" style="5" customWidth="1"/>
    <col min="3308" max="3308" width="62.7109375" style="5" customWidth="1"/>
    <col min="3309" max="3309" width="14.42578125" style="5" customWidth="1"/>
    <col min="3310" max="3310" width="13.7109375" style="5" customWidth="1"/>
    <col min="3311" max="3311" width="14.5703125" style="5" customWidth="1"/>
    <col min="3312" max="3312" width="14" style="5" customWidth="1"/>
    <col min="3313" max="3314" width="13.42578125" style="5" bestFit="1" customWidth="1"/>
    <col min="3315" max="3315" width="15.42578125" style="5" customWidth="1"/>
    <col min="3316" max="3316" width="13.42578125" style="5" bestFit="1" customWidth="1"/>
    <col min="3317" max="3317" width="14" style="5" customWidth="1"/>
    <col min="3318" max="3318" width="18.5703125" style="5" customWidth="1"/>
    <col min="3319" max="3319" width="8.140625" style="5" bestFit="1" customWidth="1"/>
    <col min="3320" max="3562" width="9.140625" style="5"/>
    <col min="3563" max="3563" width="7.85546875" style="5" customWidth="1"/>
    <col min="3564" max="3564" width="62.7109375" style="5" customWidth="1"/>
    <col min="3565" max="3565" width="14.42578125" style="5" customWidth="1"/>
    <col min="3566" max="3566" width="13.7109375" style="5" customWidth="1"/>
    <col min="3567" max="3567" width="14.5703125" style="5" customWidth="1"/>
    <col min="3568" max="3568" width="14" style="5" customWidth="1"/>
    <col min="3569" max="3570" width="13.42578125" style="5" bestFit="1" customWidth="1"/>
    <col min="3571" max="3571" width="15.42578125" style="5" customWidth="1"/>
    <col min="3572" max="3572" width="13.42578125" style="5" bestFit="1" customWidth="1"/>
    <col min="3573" max="3573" width="14" style="5" customWidth="1"/>
    <col min="3574" max="3574" width="18.5703125" style="5" customWidth="1"/>
    <col min="3575" max="3575" width="8.140625" style="5" bestFit="1" customWidth="1"/>
    <col min="3576" max="3818" width="9.140625" style="5"/>
    <col min="3819" max="3819" width="7.85546875" style="5" customWidth="1"/>
    <col min="3820" max="3820" width="62.7109375" style="5" customWidth="1"/>
    <col min="3821" max="3821" width="14.42578125" style="5" customWidth="1"/>
    <col min="3822" max="3822" width="13.7109375" style="5" customWidth="1"/>
    <col min="3823" max="3823" width="14.5703125" style="5" customWidth="1"/>
    <col min="3824" max="3824" width="14" style="5" customWidth="1"/>
    <col min="3825" max="3826" width="13.42578125" style="5" bestFit="1" customWidth="1"/>
    <col min="3827" max="3827" width="15.42578125" style="5" customWidth="1"/>
    <col min="3828" max="3828" width="13.42578125" style="5" bestFit="1" customWidth="1"/>
    <col min="3829" max="3829" width="14" style="5" customWidth="1"/>
    <col min="3830" max="3830" width="18.5703125" style="5" customWidth="1"/>
    <col min="3831" max="3831" width="8.140625" style="5" bestFit="1" customWidth="1"/>
    <col min="3832" max="4074" width="9.140625" style="5"/>
    <col min="4075" max="4075" width="7.85546875" style="5" customWidth="1"/>
    <col min="4076" max="4076" width="62.7109375" style="5" customWidth="1"/>
    <col min="4077" max="4077" width="14.42578125" style="5" customWidth="1"/>
    <col min="4078" max="4078" width="13.7109375" style="5" customWidth="1"/>
    <col min="4079" max="4079" width="14.5703125" style="5" customWidth="1"/>
    <col min="4080" max="4080" width="14" style="5" customWidth="1"/>
    <col min="4081" max="4082" width="13.42578125" style="5" bestFit="1" customWidth="1"/>
    <col min="4083" max="4083" width="15.42578125" style="5" customWidth="1"/>
    <col min="4084" max="4084" width="13.42578125" style="5" bestFit="1" customWidth="1"/>
    <col min="4085" max="4085" width="14" style="5" customWidth="1"/>
    <col min="4086" max="4086" width="18.5703125" style="5" customWidth="1"/>
    <col min="4087" max="4087" width="8.140625" style="5" bestFit="1" customWidth="1"/>
    <col min="4088" max="4330" width="9.140625" style="5"/>
    <col min="4331" max="4331" width="7.85546875" style="5" customWidth="1"/>
    <col min="4332" max="4332" width="62.7109375" style="5" customWidth="1"/>
    <col min="4333" max="4333" width="14.42578125" style="5" customWidth="1"/>
    <col min="4334" max="4334" width="13.7109375" style="5" customWidth="1"/>
    <col min="4335" max="4335" width="14.5703125" style="5" customWidth="1"/>
    <col min="4336" max="4336" width="14" style="5" customWidth="1"/>
    <col min="4337" max="4338" width="13.42578125" style="5" bestFit="1" customWidth="1"/>
    <col min="4339" max="4339" width="15.42578125" style="5" customWidth="1"/>
    <col min="4340" max="4340" width="13.42578125" style="5" bestFit="1" customWidth="1"/>
    <col min="4341" max="4341" width="14" style="5" customWidth="1"/>
    <col min="4342" max="4342" width="18.5703125" style="5" customWidth="1"/>
    <col min="4343" max="4343" width="8.140625" style="5" bestFit="1" customWidth="1"/>
    <col min="4344" max="4586" width="9.140625" style="5"/>
    <col min="4587" max="4587" width="7.85546875" style="5" customWidth="1"/>
    <col min="4588" max="4588" width="62.7109375" style="5" customWidth="1"/>
    <col min="4589" max="4589" width="14.42578125" style="5" customWidth="1"/>
    <col min="4590" max="4590" width="13.7109375" style="5" customWidth="1"/>
    <col min="4591" max="4591" width="14.5703125" style="5" customWidth="1"/>
    <col min="4592" max="4592" width="14" style="5" customWidth="1"/>
    <col min="4593" max="4594" width="13.42578125" style="5" bestFit="1" customWidth="1"/>
    <col min="4595" max="4595" width="15.42578125" style="5" customWidth="1"/>
    <col min="4596" max="4596" width="13.42578125" style="5" bestFit="1" customWidth="1"/>
    <col min="4597" max="4597" width="14" style="5" customWidth="1"/>
    <col min="4598" max="4598" width="18.5703125" style="5" customWidth="1"/>
    <col min="4599" max="4599" width="8.140625" style="5" bestFit="1" customWidth="1"/>
    <col min="4600" max="4842" width="9.140625" style="5"/>
    <col min="4843" max="4843" width="7.85546875" style="5" customWidth="1"/>
    <col min="4844" max="4844" width="62.7109375" style="5" customWidth="1"/>
    <col min="4845" max="4845" width="14.42578125" style="5" customWidth="1"/>
    <col min="4846" max="4846" width="13.7109375" style="5" customWidth="1"/>
    <col min="4847" max="4847" width="14.5703125" style="5" customWidth="1"/>
    <col min="4848" max="4848" width="14" style="5" customWidth="1"/>
    <col min="4849" max="4850" width="13.42578125" style="5" bestFit="1" customWidth="1"/>
    <col min="4851" max="4851" width="15.42578125" style="5" customWidth="1"/>
    <col min="4852" max="4852" width="13.42578125" style="5" bestFit="1" customWidth="1"/>
    <col min="4853" max="4853" width="14" style="5" customWidth="1"/>
    <col min="4854" max="4854" width="18.5703125" style="5" customWidth="1"/>
    <col min="4855" max="4855" width="8.140625" style="5" bestFit="1" customWidth="1"/>
    <col min="4856" max="5098" width="9.140625" style="5"/>
    <col min="5099" max="5099" width="7.85546875" style="5" customWidth="1"/>
    <col min="5100" max="5100" width="62.7109375" style="5" customWidth="1"/>
    <col min="5101" max="5101" width="14.42578125" style="5" customWidth="1"/>
    <col min="5102" max="5102" width="13.7109375" style="5" customWidth="1"/>
    <col min="5103" max="5103" width="14.5703125" style="5" customWidth="1"/>
    <col min="5104" max="5104" width="14" style="5" customWidth="1"/>
    <col min="5105" max="5106" width="13.42578125" style="5" bestFit="1" customWidth="1"/>
    <col min="5107" max="5107" width="15.42578125" style="5" customWidth="1"/>
    <col min="5108" max="5108" width="13.42578125" style="5" bestFit="1" customWidth="1"/>
    <col min="5109" max="5109" width="14" style="5" customWidth="1"/>
    <col min="5110" max="5110" width="18.5703125" style="5" customWidth="1"/>
    <col min="5111" max="5111" width="8.140625" style="5" bestFit="1" customWidth="1"/>
    <col min="5112" max="5354" width="9.140625" style="5"/>
    <col min="5355" max="5355" width="7.85546875" style="5" customWidth="1"/>
    <col min="5356" max="5356" width="62.7109375" style="5" customWidth="1"/>
    <col min="5357" max="5357" width="14.42578125" style="5" customWidth="1"/>
    <col min="5358" max="5358" width="13.7109375" style="5" customWidth="1"/>
    <col min="5359" max="5359" width="14.5703125" style="5" customWidth="1"/>
    <col min="5360" max="5360" width="14" style="5" customWidth="1"/>
    <col min="5361" max="5362" width="13.42578125" style="5" bestFit="1" customWidth="1"/>
    <col min="5363" max="5363" width="15.42578125" style="5" customWidth="1"/>
    <col min="5364" max="5364" width="13.42578125" style="5" bestFit="1" customWidth="1"/>
    <col min="5365" max="5365" width="14" style="5" customWidth="1"/>
    <col min="5366" max="5366" width="18.5703125" style="5" customWidth="1"/>
    <col min="5367" max="5367" width="8.140625" style="5" bestFit="1" customWidth="1"/>
    <col min="5368" max="5610" width="9.140625" style="5"/>
    <col min="5611" max="5611" width="7.85546875" style="5" customWidth="1"/>
    <col min="5612" max="5612" width="62.7109375" style="5" customWidth="1"/>
    <col min="5613" max="5613" width="14.42578125" style="5" customWidth="1"/>
    <col min="5614" max="5614" width="13.7109375" style="5" customWidth="1"/>
    <col min="5615" max="5615" width="14.5703125" style="5" customWidth="1"/>
    <col min="5616" max="5616" width="14" style="5" customWidth="1"/>
    <col min="5617" max="5618" width="13.42578125" style="5" bestFit="1" customWidth="1"/>
    <col min="5619" max="5619" width="15.42578125" style="5" customWidth="1"/>
    <col min="5620" max="5620" width="13.42578125" style="5" bestFit="1" customWidth="1"/>
    <col min="5621" max="5621" width="14" style="5" customWidth="1"/>
    <col min="5622" max="5622" width="18.5703125" style="5" customWidth="1"/>
    <col min="5623" max="5623" width="8.140625" style="5" bestFit="1" customWidth="1"/>
    <col min="5624" max="5866" width="9.140625" style="5"/>
    <col min="5867" max="5867" width="7.85546875" style="5" customWidth="1"/>
    <col min="5868" max="5868" width="62.7109375" style="5" customWidth="1"/>
    <col min="5869" max="5869" width="14.42578125" style="5" customWidth="1"/>
    <col min="5870" max="5870" width="13.7109375" style="5" customWidth="1"/>
    <col min="5871" max="5871" width="14.5703125" style="5" customWidth="1"/>
    <col min="5872" max="5872" width="14" style="5" customWidth="1"/>
    <col min="5873" max="5874" width="13.42578125" style="5" bestFit="1" customWidth="1"/>
    <col min="5875" max="5875" width="15.42578125" style="5" customWidth="1"/>
    <col min="5876" max="5876" width="13.42578125" style="5" bestFit="1" customWidth="1"/>
    <col min="5877" max="5877" width="14" style="5" customWidth="1"/>
    <col min="5878" max="5878" width="18.5703125" style="5" customWidth="1"/>
    <col min="5879" max="5879" width="8.140625" style="5" bestFit="1" customWidth="1"/>
    <col min="5880" max="6122" width="9.140625" style="5"/>
    <col min="6123" max="6123" width="7.85546875" style="5" customWidth="1"/>
    <col min="6124" max="6124" width="62.7109375" style="5" customWidth="1"/>
    <col min="6125" max="6125" width="14.42578125" style="5" customWidth="1"/>
    <col min="6126" max="6126" width="13.7109375" style="5" customWidth="1"/>
    <col min="6127" max="6127" width="14.5703125" style="5" customWidth="1"/>
    <col min="6128" max="6128" width="14" style="5" customWidth="1"/>
    <col min="6129" max="6130" width="13.42578125" style="5" bestFit="1" customWidth="1"/>
    <col min="6131" max="6131" width="15.42578125" style="5" customWidth="1"/>
    <col min="6132" max="6132" width="13.42578125" style="5" bestFit="1" customWidth="1"/>
    <col min="6133" max="6133" width="14" style="5" customWidth="1"/>
    <col min="6134" max="6134" width="18.5703125" style="5" customWidth="1"/>
    <col min="6135" max="6135" width="8.140625" style="5" bestFit="1" customWidth="1"/>
    <col min="6136" max="6378" width="9.140625" style="5"/>
    <col min="6379" max="6379" width="7.85546875" style="5" customWidth="1"/>
    <col min="6380" max="6380" width="62.7109375" style="5" customWidth="1"/>
    <col min="6381" max="6381" width="14.42578125" style="5" customWidth="1"/>
    <col min="6382" max="6382" width="13.7109375" style="5" customWidth="1"/>
    <col min="6383" max="6383" width="14.5703125" style="5" customWidth="1"/>
    <col min="6384" max="6384" width="14" style="5" customWidth="1"/>
    <col min="6385" max="6386" width="13.42578125" style="5" bestFit="1" customWidth="1"/>
    <col min="6387" max="6387" width="15.42578125" style="5" customWidth="1"/>
    <col min="6388" max="6388" width="13.42578125" style="5" bestFit="1" customWidth="1"/>
    <col min="6389" max="6389" width="14" style="5" customWidth="1"/>
    <col min="6390" max="6390" width="18.5703125" style="5" customWidth="1"/>
    <col min="6391" max="6391" width="8.140625" style="5" bestFit="1" customWidth="1"/>
    <col min="6392" max="6634" width="9.140625" style="5"/>
    <col min="6635" max="6635" width="7.85546875" style="5" customWidth="1"/>
    <col min="6636" max="6636" width="62.7109375" style="5" customWidth="1"/>
    <col min="6637" max="6637" width="14.42578125" style="5" customWidth="1"/>
    <col min="6638" max="6638" width="13.7109375" style="5" customWidth="1"/>
    <col min="6639" max="6639" width="14.5703125" style="5" customWidth="1"/>
    <col min="6640" max="6640" width="14" style="5" customWidth="1"/>
    <col min="6641" max="6642" width="13.42578125" style="5" bestFit="1" customWidth="1"/>
    <col min="6643" max="6643" width="15.42578125" style="5" customWidth="1"/>
    <col min="6644" max="6644" width="13.42578125" style="5" bestFit="1" customWidth="1"/>
    <col min="6645" max="6645" width="14" style="5" customWidth="1"/>
    <col min="6646" max="6646" width="18.5703125" style="5" customWidth="1"/>
    <col min="6647" max="6647" width="8.140625" style="5" bestFit="1" customWidth="1"/>
    <col min="6648" max="6890" width="9.140625" style="5"/>
    <col min="6891" max="6891" width="7.85546875" style="5" customWidth="1"/>
    <col min="6892" max="6892" width="62.7109375" style="5" customWidth="1"/>
    <col min="6893" max="6893" width="14.42578125" style="5" customWidth="1"/>
    <col min="6894" max="6894" width="13.7109375" style="5" customWidth="1"/>
    <col min="6895" max="6895" width="14.5703125" style="5" customWidth="1"/>
    <col min="6896" max="6896" width="14" style="5" customWidth="1"/>
    <col min="6897" max="6898" width="13.42578125" style="5" bestFit="1" customWidth="1"/>
    <col min="6899" max="6899" width="15.42578125" style="5" customWidth="1"/>
    <col min="6900" max="6900" width="13.42578125" style="5" bestFit="1" customWidth="1"/>
    <col min="6901" max="6901" width="14" style="5" customWidth="1"/>
    <col min="6902" max="6902" width="18.5703125" style="5" customWidth="1"/>
    <col min="6903" max="6903" width="8.140625" style="5" bestFit="1" customWidth="1"/>
    <col min="6904" max="7146" width="9.140625" style="5"/>
    <col min="7147" max="7147" width="7.85546875" style="5" customWidth="1"/>
    <col min="7148" max="7148" width="62.7109375" style="5" customWidth="1"/>
    <col min="7149" max="7149" width="14.42578125" style="5" customWidth="1"/>
    <col min="7150" max="7150" width="13.7109375" style="5" customWidth="1"/>
    <col min="7151" max="7151" width="14.5703125" style="5" customWidth="1"/>
    <col min="7152" max="7152" width="14" style="5" customWidth="1"/>
    <col min="7153" max="7154" width="13.42578125" style="5" bestFit="1" customWidth="1"/>
    <col min="7155" max="7155" width="15.42578125" style="5" customWidth="1"/>
    <col min="7156" max="7156" width="13.42578125" style="5" bestFit="1" customWidth="1"/>
    <col min="7157" max="7157" width="14" style="5" customWidth="1"/>
    <col min="7158" max="7158" width="18.5703125" style="5" customWidth="1"/>
    <col min="7159" max="7159" width="8.140625" style="5" bestFit="1" customWidth="1"/>
    <col min="7160" max="7402" width="9.140625" style="5"/>
    <col min="7403" max="7403" width="7.85546875" style="5" customWidth="1"/>
    <col min="7404" max="7404" width="62.7109375" style="5" customWidth="1"/>
    <col min="7405" max="7405" width="14.42578125" style="5" customWidth="1"/>
    <col min="7406" max="7406" width="13.7109375" style="5" customWidth="1"/>
    <col min="7407" max="7407" width="14.5703125" style="5" customWidth="1"/>
    <col min="7408" max="7408" width="14" style="5" customWidth="1"/>
    <col min="7409" max="7410" width="13.42578125" style="5" bestFit="1" customWidth="1"/>
    <col min="7411" max="7411" width="15.42578125" style="5" customWidth="1"/>
    <col min="7412" max="7412" width="13.42578125" style="5" bestFit="1" customWidth="1"/>
    <col min="7413" max="7413" width="14" style="5" customWidth="1"/>
    <col min="7414" max="7414" width="18.5703125" style="5" customWidth="1"/>
    <col min="7415" max="7415" width="8.140625" style="5" bestFit="1" customWidth="1"/>
    <col min="7416" max="7658" width="9.140625" style="5"/>
    <col min="7659" max="7659" width="7.85546875" style="5" customWidth="1"/>
    <col min="7660" max="7660" width="62.7109375" style="5" customWidth="1"/>
    <col min="7661" max="7661" width="14.42578125" style="5" customWidth="1"/>
    <col min="7662" max="7662" width="13.7109375" style="5" customWidth="1"/>
    <col min="7663" max="7663" width="14.5703125" style="5" customWidth="1"/>
    <col min="7664" max="7664" width="14" style="5" customWidth="1"/>
    <col min="7665" max="7666" width="13.42578125" style="5" bestFit="1" customWidth="1"/>
    <col min="7667" max="7667" width="15.42578125" style="5" customWidth="1"/>
    <col min="7668" max="7668" width="13.42578125" style="5" bestFit="1" customWidth="1"/>
    <col min="7669" max="7669" width="14" style="5" customWidth="1"/>
    <col min="7670" max="7670" width="18.5703125" style="5" customWidth="1"/>
    <col min="7671" max="7671" width="8.140625" style="5" bestFit="1" customWidth="1"/>
    <col min="7672" max="7914" width="9.140625" style="5"/>
    <col min="7915" max="7915" width="7.85546875" style="5" customWidth="1"/>
    <col min="7916" max="7916" width="62.7109375" style="5" customWidth="1"/>
    <col min="7917" max="7917" width="14.42578125" style="5" customWidth="1"/>
    <col min="7918" max="7918" width="13.7109375" style="5" customWidth="1"/>
    <col min="7919" max="7919" width="14.5703125" style="5" customWidth="1"/>
    <col min="7920" max="7920" width="14" style="5" customWidth="1"/>
    <col min="7921" max="7922" width="13.42578125" style="5" bestFit="1" customWidth="1"/>
    <col min="7923" max="7923" width="15.42578125" style="5" customWidth="1"/>
    <col min="7924" max="7924" width="13.42578125" style="5" bestFit="1" customWidth="1"/>
    <col min="7925" max="7925" width="14" style="5" customWidth="1"/>
    <col min="7926" max="7926" width="18.5703125" style="5" customWidth="1"/>
    <col min="7927" max="7927" width="8.140625" style="5" bestFit="1" customWidth="1"/>
    <col min="7928" max="8170" width="9.140625" style="5"/>
    <col min="8171" max="8171" width="7.85546875" style="5" customWidth="1"/>
    <col min="8172" max="8172" width="62.7109375" style="5" customWidth="1"/>
    <col min="8173" max="8173" width="14.42578125" style="5" customWidth="1"/>
    <col min="8174" max="8174" width="13.7109375" style="5" customWidth="1"/>
    <col min="8175" max="8175" width="14.5703125" style="5" customWidth="1"/>
    <col min="8176" max="8176" width="14" style="5" customWidth="1"/>
    <col min="8177" max="8178" width="13.42578125" style="5" bestFit="1" customWidth="1"/>
    <col min="8179" max="8179" width="15.42578125" style="5" customWidth="1"/>
    <col min="8180" max="8180" width="13.42578125" style="5" bestFit="1" customWidth="1"/>
    <col min="8181" max="8181" width="14" style="5" customWidth="1"/>
    <col min="8182" max="8182" width="18.5703125" style="5" customWidth="1"/>
    <col min="8183" max="8183" width="8.140625" style="5" bestFit="1" customWidth="1"/>
    <col min="8184" max="8426" width="9.140625" style="5"/>
    <col min="8427" max="8427" width="7.85546875" style="5" customWidth="1"/>
    <col min="8428" max="8428" width="62.7109375" style="5" customWidth="1"/>
    <col min="8429" max="8429" width="14.42578125" style="5" customWidth="1"/>
    <col min="8430" max="8430" width="13.7109375" style="5" customWidth="1"/>
    <col min="8431" max="8431" width="14.5703125" style="5" customWidth="1"/>
    <col min="8432" max="8432" width="14" style="5" customWidth="1"/>
    <col min="8433" max="8434" width="13.42578125" style="5" bestFit="1" customWidth="1"/>
    <col min="8435" max="8435" width="15.42578125" style="5" customWidth="1"/>
    <col min="8436" max="8436" width="13.42578125" style="5" bestFit="1" customWidth="1"/>
    <col min="8437" max="8437" width="14" style="5" customWidth="1"/>
    <col min="8438" max="8438" width="18.5703125" style="5" customWidth="1"/>
    <col min="8439" max="8439" width="8.140625" style="5" bestFit="1" customWidth="1"/>
    <col min="8440" max="8682" width="9.140625" style="5"/>
    <col min="8683" max="8683" width="7.85546875" style="5" customWidth="1"/>
    <col min="8684" max="8684" width="62.7109375" style="5" customWidth="1"/>
    <col min="8685" max="8685" width="14.42578125" style="5" customWidth="1"/>
    <col min="8686" max="8686" width="13.7109375" style="5" customWidth="1"/>
    <col min="8687" max="8687" width="14.5703125" style="5" customWidth="1"/>
    <col min="8688" max="8688" width="14" style="5" customWidth="1"/>
    <col min="8689" max="8690" width="13.42578125" style="5" bestFit="1" customWidth="1"/>
    <col min="8691" max="8691" width="15.42578125" style="5" customWidth="1"/>
    <col min="8692" max="8692" width="13.42578125" style="5" bestFit="1" customWidth="1"/>
    <col min="8693" max="8693" width="14" style="5" customWidth="1"/>
    <col min="8694" max="8694" width="18.5703125" style="5" customWidth="1"/>
    <col min="8695" max="8695" width="8.140625" style="5" bestFit="1" customWidth="1"/>
    <col min="8696" max="8938" width="9.140625" style="5"/>
    <col min="8939" max="8939" width="7.85546875" style="5" customWidth="1"/>
    <col min="8940" max="8940" width="62.7109375" style="5" customWidth="1"/>
    <col min="8941" max="8941" width="14.42578125" style="5" customWidth="1"/>
    <col min="8942" max="8942" width="13.7109375" style="5" customWidth="1"/>
    <col min="8943" max="8943" width="14.5703125" style="5" customWidth="1"/>
    <col min="8944" max="8944" width="14" style="5" customWidth="1"/>
    <col min="8945" max="8946" width="13.42578125" style="5" bestFit="1" customWidth="1"/>
    <col min="8947" max="8947" width="15.42578125" style="5" customWidth="1"/>
    <col min="8948" max="8948" width="13.42578125" style="5" bestFit="1" customWidth="1"/>
    <col min="8949" max="8949" width="14" style="5" customWidth="1"/>
    <col min="8950" max="8950" width="18.5703125" style="5" customWidth="1"/>
    <col min="8951" max="8951" width="8.140625" style="5" bestFit="1" customWidth="1"/>
    <col min="8952" max="9194" width="9.140625" style="5"/>
    <col min="9195" max="9195" width="7.85546875" style="5" customWidth="1"/>
    <col min="9196" max="9196" width="62.7109375" style="5" customWidth="1"/>
    <col min="9197" max="9197" width="14.42578125" style="5" customWidth="1"/>
    <col min="9198" max="9198" width="13.7109375" style="5" customWidth="1"/>
    <col min="9199" max="9199" width="14.5703125" style="5" customWidth="1"/>
    <col min="9200" max="9200" width="14" style="5" customWidth="1"/>
    <col min="9201" max="9202" width="13.42578125" style="5" bestFit="1" customWidth="1"/>
    <col min="9203" max="9203" width="15.42578125" style="5" customWidth="1"/>
    <col min="9204" max="9204" width="13.42578125" style="5" bestFit="1" customWidth="1"/>
    <col min="9205" max="9205" width="14" style="5" customWidth="1"/>
    <col min="9206" max="9206" width="18.5703125" style="5" customWidth="1"/>
    <col min="9207" max="9207" width="8.140625" style="5" bestFit="1" customWidth="1"/>
    <col min="9208" max="9450" width="9.140625" style="5"/>
    <col min="9451" max="9451" width="7.85546875" style="5" customWidth="1"/>
    <col min="9452" max="9452" width="62.7109375" style="5" customWidth="1"/>
    <col min="9453" max="9453" width="14.42578125" style="5" customWidth="1"/>
    <col min="9454" max="9454" width="13.7109375" style="5" customWidth="1"/>
    <col min="9455" max="9455" width="14.5703125" style="5" customWidth="1"/>
    <col min="9456" max="9456" width="14" style="5" customWidth="1"/>
    <col min="9457" max="9458" width="13.42578125" style="5" bestFit="1" customWidth="1"/>
    <col min="9459" max="9459" width="15.42578125" style="5" customWidth="1"/>
    <col min="9460" max="9460" width="13.42578125" style="5" bestFit="1" customWidth="1"/>
    <col min="9461" max="9461" width="14" style="5" customWidth="1"/>
    <col min="9462" max="9462" width="18.5703125" style="5" customWidth="1"/>
    <col min="9463" max="9463" width="8.140625" style="5" bestFit="1" customWidth="1"/>
    <col min="9464" max="9706" width="9.140625" style="5"/>
    <col min="9707" max="9707" width="7.85546875" style="5" customWidth="1"/>
    <col min="9708" max="9708" width="62.7109375" style="5" customWidth="1"/>
    <col min="9709" max="9709" width="14.42578125" style="5" customWidth="1"/>
    <col min="9710" max="9710" width="13.7109375" style="5" customWidth="1"/>
    <col min="9711" max="9711" width="14.5703125" style="5" customWidth="1"/>
    <col min="9712" max="9712" width="14" style="5" customWidth="1"/>
    <col min="9713" max="9714" width="13.42578125" style="5" bestFit="1" customWidth="1"/>
    <col min="9715" max="9715" width="15.42578125" style="5" customWidth="1"/>
    <col min="9716" max="9716" width="13.42578125" style="5" bestFit="1" customWidth="1"/>
    <col min="9717" max="9717" width="14" style="5" customWidth="1"/>
    <col min="9718" max="9718" width="18.5703125" style="5" customWidth="1"/>
    <col min="9719" max="9719" width="8.140625" style="5" bestFit="1" customWidth="1"/>
    <col min="9720" max="9962" width="9.140625" style="5"/>
    <col min="9963" max="9963" width="7.85546875" style="5" customWidth="1"/>
    <col min="9964" max="9964" width="62.7109375" style="5" customWidth="1"/>
    <col min="9965" max="9965" width="14.42578125" style="5" customWidth="1"/>
    <col min="9966" max="9966" width="13.7109375" style="5" customWidth="1"/>
    <col min="9967" max="9967" width="14.5703125" style="5" customWidth="1"/>
    <col min="9968" max="9968" width="14" style="5" customWidth="1"/>
    <col min="9969" max="9970" width="13.42578125" style="5" bestFit="1" customWidth="1"/>
    <col min="9971" max="9971" width="15.42578125" style="5" customWidth="1"/>
    <col min="9972" max="9972" width="13.42578125" style="5" bestFit="1" customWidth="1"/>
    <col min="9973" max="9973" width="14" style="5" customWidth="1"/>
    <col min="9974" max="9974" width="18.5703125" style="5" customWidth="1"/>
    <col min="9975" max="9975" width="8.140625" style="5" bestFit="1" customWidth="1"/>
    <col min="9976" max="10218" width="9.140625" style="5"/>
    <col min="10219" max="10219" width="7.85546875" style="5" customWidth="1"/>
    <col min="10220" max="10220" width="62.7109375" style="5" customWidth="1"/>
    <col min="10221" max="10221" width="14.42578125" style="5" customWidth="1"/>
    <col min="10222" max="10222" width="13.7109375" style="5" customWidth="1"/>
    <col min="10223" max="10223" width="14.5703125" style="5" customWidth="1"/>
    <col min="10224" max="10224" width="14" style="5" customWidth="1"/>
    <col min="10225" max="10226" width="13.42578125" style="5" bestFit="1" customWidth="1"/>
    <col min="10227" max="10227" width="15.42578125" style="5" customWidth="1"/>
    <col min="10228" max="10228" width="13.42578125" style="5" bestFit="1" customWidth="1"/>
    <col min="10229" max="10229" width="14" style="5" customWidth="1"/>
    <col min="10230" max="10230" width="18.5703125" style="5" customWidth="1"/>
    <col min="10231" max="10231" width="8.140625" style="5" bestFit="1" customWidth="1"/>
    <col min="10232" max="10474" width="9.140625" style="5"/>
    <col min="10475" max="10475" width="7.85546875" style="5" customWidth="1"/>
    <col min="10476" max="10476" width="62.7109375" style="5" customWidth="1"/>
    <col min="10477" max="10477" width="14.42578125" style="5" customWidth="1"/>
    <col min="10478" max="10478" width="13.7109375" style="5" customWidth="1"/>
    <col min="10479" max="10479" width="14.5703125" style="5" customWidth="1"/>
    <col min="10480" max="10480" width="14" style="5" customWidth="1"/>
    <col min="10481" max="10482" width="13.42578125" style="5" bestFit="1" customWidth="1"/>
    <col min="10483" max="10483" width="15.42578125" style="5" customWidth="1"/>
    <col min="10484" max="10484" width="13.42578125" style="5" bestFit="1" customWidth="1"/>
    <col min="10485" max="10485" width="14" style="5" customWidth="1"/>
    <col min="10486" max="10486" width="18.5703125" style="5" customWidth="1"/>
    <col min="10487" max="10487" width="8.140625" style="5" bestFit="1" customWidth="1"/>
    <col min="10488" max="10730" width="9.140625" style="5"/>
    <col min="10731" max="10731" width="7.85546875" style="5" customWidth="1"/>
    <col min="10732" max="10732" width="62.7109375" style="5" customWidth="1"/>
    <col min="10733" max="10733" width="14.42578125" style="5" customWidth="1"/>
    <col min="10734" max="10734" width="13.7109375" style="5" customWidth="1"/>
    <col min="10735" max="10735" width="14.5703125" style="5" customWidth="1"/>
    <col min="10736" max="10736" width="14" style="5" customWidth="1"/>
    <col min="10737" max="10738" width="13.42578125" style="5" bestFit="1" customWidth="1"/>
    <col min="10739" max="10739" width="15.42578125" style="5" customWidth="1"/>
    <col min="10740" max="10740" width="13.42578125" style="5" bestFit="1" customWidth="1"/>
    <col min="10741" max="10741" width="14" style="5" customWidth="1"/>
    <col min="10742" max="10742" width="18.5703125" style="5" customWidth="1"/>
    <col min="10743" max="10743" width="8.140625" style="5" bestFit="1" customWidth="1"/>
    <col min="10744" max="10986" width="9.140625" style="5"/>
    <col min="10987" max="10987" width="7.85546875" style="5" customWidth="1"/>
    <col min="10988" max="10988" width="62.7109375" style="5" customWidth="1"/>
    <col min="10989" max="10989" width="14.42578125" style="5" customWidth="1"/>
    <col min="10990" max="10990" width="13.7109375" style="5" customWidth="1"/>
    <col min="10991" max="10991" width="14.5703125" style="5" customWidth="1"/>
    <col min="10992" max="10992" width="14" style="5" customWidth="1"/>
    <col min="10993" max="10994" width="13.42578125" style="5" bestFit="1" customWidth="1"/>
    <col min="10995" max="10995" width="15.42578125" style="5" customWidth="1"/>
    <col min="10996" max="10996" width="13.42578125" style="5" bestFit="1" customWidth="1"/>
    <col min="10997" max="10997" width="14" style="5" customWidth="1"/>
    <col min="10998" max="10998" width="18.5703125" style="5" customWidth="1"/>
    <col min="10999" max="10999" width="8.140625" style="5" bestFit="1" customWidth="1"/>
    <col min="11000" max="11242" width="9.140625" style="5"/>
    <col min="11243" max="11243" width="7.85546875" style="5" customWidth="1"/>
    <col min="11244" max="11244" width="62.7109375" style="5" customWidth="1"/>
    <col min="11245" max="11245" width="14.42578125" style="5" customWidth="1"/>
    <col min="11246" max="11246" width="13.7109375" style="5" customWidth="1"/>
    <col min="11247" max="11247" width="14.5703125" style="5" customWidth="1"/>
    <col min="11248" max="11248" width="14" style="5" customWidth="1"/>
    <col min="11249" max="11250" width="13.42578125" style="5" bestFit="1" customWidth="1"/>
    <col min="11251" max="11251" width="15.42578125" style="5" customWidth="1"/>
    <col min="11252" max="11252" width="13.42578125" style="5" bestFit="1" customWidth="1"/>
    <col min="11253" max="11253" width="14" style="5" customWidth="1"/>
    <col min="11254" max="11254" width="18.5703125" style="5" customWidth="1"/>
    <col min="11255" max="11255" width="8.140625" style="5" bestFit="1" customWidth="1"/>
    <col min="11256" max="11498" width="9.140625" style="5"/>
    <col min="11499" max="11499" width="7.85546875" style="5" customWidth="1"/>
    <col min="11500" max="11500" width="62.7109375" style="5" customWidth="1"/>
    <col min="11501" max="11501" width="14.42578125" style="5" customWidth="1"/>
    <col min="11502" max="11502" width="13.7109375" style="5" customWidth="1"/>
    <col min="11503" max="11503" width="14.5703125" style="5" customWidth="1"/>
    <col min="11504" max="11504" width="14" style="5" customWidth="1"/>
    <col min="11505" max="11506" width="13.42578125" style="5" bestFit="1" customWidth="1"/>
    <col min="11507" max="11507" width="15.42578125" style="5" customWidth="1"/>
    <col min="11508" max="11508" width="13.42578125" style="5" bestFit="1" customWidth="1"/>
    <col min="11509" max="11509" width="14" style="5" customWidth="1"/>
    <col min="11510" max="11510" width="18.5703125" style="5" customWidth="1"/>
    <col min="11511" max="11511" width="8.140625" style="5" bestFit="1" customWidth="1"/>
    <col min="11512" max="11754" width="9.140625" style="5"/>
    <col min="11755" max="11755" width="7.85546875" style="5" customWidth="1"/>
    <col min="11756" max="11756" width="62.7109375" style="5" customWidth="1"/>
    <col min="11757" max="11757" width="14.42578125" style="5" customWidth="1"/>
    <col min="11758" max="11758" width="13.7109375" style="5" customWidth="1"/>
    <col min="11759" max="11759" width="14.5703125" style="5" customWidth="1"/>
    <col min="11760" max="11760" width="14" style="5" customWidth="1"/>
    <col min="11761" max="11762" width="13.42578125" style="5" bestFit="1" customWidth="1"/>
    <col min="11763" max="11763" width="15.42578125" style="5" customWidth="1"/>
    <col min="11764" max="11764" width="13.42578125" style="5" bestFit="1" customWidth="1"/>
    <col min="11765" max="11765" width="14" style="5" customWidth="1"/>
    <col min="11766" max="11766" width="18.5703125" style="5" customWidth="1"/>
    <col min="11767" max="11767" width="8.140625" style="5" bestFit="1" customWidth="1"/>
    <col min="11768" max="12010" width="9.140625" style="5"/>
    <col min="12011" max="12011" width="7.85546875" style="5" customWidth="1"/>
    <col min="12012" max="12012" width="62.7109375" style="5" customWidth="1"/>
    <col min="12013" max="12013" width="14.42578125" style="5" customWidth="1"/>
    <col min="12014" max="12014" width="13.7109375" style="5" customWidth="1"/>
    <col min="12015" max="12015" width="14.5703125" style="5" customWidth="1"/>
    <col min="12016" max="12016" width="14" style="5" customWidth="1"/>
    <col min="12017" max="12018" width="13.42578125" style="5" bestFit="1" customWidth="1"/>
    <col min="12019" max="12019" width="15.42578125" style="5" customWidth="1"/>
    <col min="12020" max="12020" width="13.42578125" style="5" bestFit="1" customWidth="1"/>
    <col min="12021" max="12021" width="14" style="5" customWidth="1"/>
    <col min="12022" max="12022" width="18.5703125" style="5" customWidth="1"/>
    <col min="12023" max="12023" width="8.140625" style="5" bestFit="1" customWidth="1"/>
    <col min="12024" max="12266" width="9.140625" style="5"/>
    <col min="12267" max="12267" width="7.85546875" style="5" customWidth="1"/>
    <col min="12268" max="12268" width="62.7109375" style="5" customWidth="1"/>
    <col min="12269" max="12269" width="14.42578125" style="5" customWidth="1"/>
    <col min="12270" max="12270" width="13.7109375" style="5" customWidth="1"/>
    <col min="12271" max="12271" width="14.5703125" style="5" customWidth="1"/>
    <col min="12272" max="12272" width="14" style="5" customWidth="1"/>
    <col min="12273" max="12274" width="13.42578125" style="5" bestFit="1" customWidth="1"/>
    <col min="12275" max="12275" width="15.42578125" style="5" customWidth="1"/>
    <col min="12276" max="12276" width="13.42578125" style="5" bestFit="1" customWidth="1"/>
    <col min="12277" max="12277" width="14" style="5" customWidth="1"/>
    <col min="12278" max="12278" width="18.5703125" style="5" customWidth="1"/>
    <col min="12279" max="12279" width="8.140625" style="5" bestFit="1" customWidth="1"/>
    <col min="12280" max="12522" width="9.140625" style="5"/>
    <col min="12523" max="12523" width="7.85546875" style="5" customWidth="1"/>
    <col min="12524" max="12524" width="62.7109375" style="5" customWidth="1"/>
    <col min="12525" max="12525" width="14.42578125" style="5" customWidth="1"/>
    <col min="12526" max="12526" width="13.7109375" style="5" customWidth="1"/>
    <col min="12527" max="12527" width="14.5703125" style="5" customWidth="1"/>
    <col min="12528" max="12528" width="14" style="5" customWidth="1"/>
    <col min="12529" max="12530" width="13.42578125" style="5" bestFit="1" customWidth="1"/>
    <col min="12531" max="12531" width="15.42578125" style="5" customWidth="1"/>
    <col min="12532" max="12532" width="13.42578125" style="5" bestFit="1" customWidth="1"/>
    <col min="12533" max="12533" width="14" style="5" customWidth="1"/>
    <col min="12534" max="12534" width="18.5703125" style="5" customWidth="1"/>
    <col min="12535" max="12535" width="8.140625" style="5" bestFit="1" customWidth="1"/>
    <col min="12536" max="12778" width="9.140625" style="5"/>
    <col min="12779" max="12779" width="7.85546875" style="5" customWidth="1"/>
    <col min="12780" max="12780" width="62.7109375" style="5" customWidth="1"/>
    <col min="12781" max="12781" width="14.42578125" style="5" customWidth="1"/>
    <col min="12782" max="12782" width="13.7109375" style="5" customWidth="1"/>
    <col min="12783" max="12783" width="14.5703125" style="5" customWidth="1"/>
    <col min="12784" max="12784" width="14" style="5" customWidth="1"/>
    <col min="12785" max="12786" width="13.42578125" style="5" bestFit="1" customWidth="1"/>
    <col min="12787" max="12787" width="15.42578125" style="5" customWidth="1"/>
    <col min="12788" max="12788" width="13.42578125" style="5" bestFit="1" customWidth="1"/>
    <col min="12789" max="12789" width="14" style="5" customWidth="1"/>
    <col min="12790" max="12790" width="18.5703125" style="5" customWidth="1"/>
    <col min="12791" max="12791" width="8.140625" style="5" bestFit="1" customWidth="1"/>
    <col min="12792" max="13034" width="9.140625" style="5"/>
    <col min="13035" max="13035" width="7.85546875" style="5" customWidth="1"/>
    <col min="13036" max="13036" width="62.7109375" style="5" customWidth="1"/>
    <col min="13037" max="13037" width="14.42578125" style="5" customWidth="1"/>
    <col min="13038" max="13038" width="13.7109375" style="5" customWidth="1"/>
    <col min="13039" max="13039" width="14.5703125" style="5" customWidth="1"/>
    <col min="13040" max="13040" width="14" style="5" customWidth="1"/>
    <col min="13041" max="13042" width="13.42578125" style="5" bestFit="1" customWidth="1"/>
    <col min="13043" max="13043" width="15.42578125" style="5" customWidth="1"/>
    <col min="13044" max="13044" width="13.42578125" style="5" bestFit="1" customWidth="1"/>
    <col min="13045" max="13045" width="14" style="5" customWidth="1"/>
    <col min="13046" max="13046" width="18.5703125" style="5" customWidth="1"/>
    <col min="13047" max="13047" width="8.140625" style="5" bestFit="1" customWidth="1"/>
    <col min="13048" max="13290" width="9.140625" style="5"/>
    <col min="13291" max="13291" width="7.85546875" style="5" customWidth="1"/>
    <col min="13292" max="13292" width="62.7109375" style="5" customWidth="1"/>
    <col min="13293" max="13293" width="14.42578125" style="5" customWidth="1"/>
    <col min="13294" max="13294" width="13.7109375" style="5" customWidth="1"/>
    <col min="13295" max="13295" width="14.5703125" style="5" customWidth="1"/>
    <col min="13296" max="13296" width="14" style="5" customWidth="1"/>
    <col min="13297" max="13298" width="13.42578125" style="5" bestFit="1" customWidth="1"/>
    <col min="13299" max="13299" width="15.42578125" style="5" customWidth="1"/>
    <col min="13300" max="13300" width="13.42578125" style="5" bestFit="1" customWidth="1"/>
    <col min="13301" max="13301" width="14" style="5" customWidth="1"/>
    <col min="13302" max="13302" width="18.5703125" style="5" customWidth="1"/>
    <col min="13303" max="13303" width="8.140625" style="5" bestFit="1" customWidth="1"/>
    <col min="13304" max="13546" width="9.140625" style="5"/>
    <col min="13547" max="13547" width="7.85546875" style="5" customWidth="1"/>
    <col min="13548" max="13548" width="62.7109375" style="5" customWidth="1"/>
    <col min="13549" max="13549" width="14.42578125" style="5" customWidth="1"/>
    <col min="13550" max="13550" width="13.7109375" style="5" customWidth="1"/>
    <col min="13551" max="13551" width="14.5703125" style="5" customWidth="1"/>
    <col min="13552" max="13552" width="14" style="5" customWidth="1"/>
    <col min="13553" max="13554" width="13.42578125" style="5" bestFit="1" customWidth="1"/>
    <col min="13555" max="13555" width="15.42578125" style="5" customWidth="1"/>
    <col min="13556" max="13556" width="13.42578125" style="5" bestFit="1" customWidth="1"/>
    <col min="13557" max="13557" width="14" style="5" customWidth="1"/>
    <col min="13558" max="13558" width="18.5703125" style="5" customWidth="1"/>
    <col min="13559" max="13559" width="8.140625" style="5" bestFit="1" customWidth="1"/>
    <col min="13560" max="13802" width="9.140625" style="5"/>
    <col min="13803" max="13803" width="7.85546875" style="5" customWidth="1"/>
    <col min="13804" max="13804" width="62.7109375" style="5" customWidth="1"/>
    <col min="13805" max="13805" width="14.42578125" style="5" customWidth="1"/>
    <col min="13806" max="13806" width="13.7109375" style="5" customWidth="1"/>
    <col min="13807" max="13807" width="14.5703125" style="5" customWidth="1"/>
    <col min="13808" max="13808" width="14" style="5" customWidth="1"/>
    <col min="13809" max="13810" width="13.42578125" style="5" bestFit="1" customWidth="1"/>
    <col min="13811" max="13811" width="15.42578125" style="5" customWidth="1"/>
    <col min="13812" max="13812" width="13.42578125" style="5" bestFit="1" customWidth="1"/>
    <col min="13813" max="13813" width="14" style="5" customWidth="1"/>
    <col min="13814" max="13814" width="18.5703125" style="5" customWidth="1"/>
    <col min="13815" max="13815" width="8.140625" style="5" bestFit="1" customWidth="1"/>
    <col min="13816" max="14058" width="9.140625" style="5"/>
    <col min="14059" max="14059" width="7.85546875" style="5" customWidth="1"/>
    <col min="14060" max="14060" width="62.7109375" style="5" customWidth="1"/>
    <col min="14061" max="14061" width="14.42578125" style="5" customWidth="1"/>
    <col min="14062" max="14062" width="13.7109375" style="5" customWidth="1"/>
    <col min="14063" max="14063" width="14.5703125" style="5" customWidth="1"/>
    <col min="14064" max="14064" width="14" style="5" customWidth="1"/>
    <col min="14065" max="14066" width="13.42578125" style="5" bestFit="1" customWidth="1"/>
    <col min="14067" max="14067" width="15.42578125" style="5" customWidth="1"/>
    <col min="14068" max="14068" width="13.42578125" style="5" bestFit="1" customWidth="1"/>
    <col min="14069" max="14069" width="14" style="5" customWidth="1"/>
    <col min="14070" max="14070" width="18.5703125" style="5" customWidth="1"/>
    <col min="14071" max="14071" width="8.140625" style="5" bestFit="1" customWidth="1"/>
    <col min="14072" max="14314" width="9.140625" style="5"/>
    <col min="14315" max="14315" width="7.85546875" style="5" customWidth="1"/>
    <col min="14316" max="14316" width="62.7109375" style="5" customWidth="1"/>
    <col min="14317" max="14317" width="14.42578125" style="5" customWidth="1"/>
    <col min="14318" max="14318" width="13.7109375" style="5" customWidth="1"/>
    <col min="14319" max="14319" width="14.5703125" style="5" customWidth="1"/>
    <col min="14320" max="14320" width="14" style="5" customWidth="1"/>
    <col min="14321" max="14322" width="13.42578125" style="5" bestFit="1" customWidth="1"/>
    <col min="14323" max="14323" width="15.42578125" style="5" customWidth="1"/>
    <col min="14324" max="14324" width="13.42578125" style="5" bestFit="1" customWidth="1"/>
    <col min="14325" max="14325" width="14" style="5" customWidth="1"/>
    <col min="14326" max="14326" width="18.5703125" style="5" customWidth="1"/>
    <col min="14327" max="14327" width="8.140625" style="5" bestFit="1" customWidth="1"/>
    <col min="14328" max="14570" width="9.140625" style="5"/>
    <col min="14571" max="14571" width="7.85546875" style="5" customWidth="1"/>
    <col min="14572" max="14572" width="62.7109375" style="5" customWidth="1"/>
    <col min="14573" max="14573" width="14.42578125" style="5" customWidth="1"/>
    <col min="14574" max="14574" width="13.7109375" style="5" customWidth="1"/>
    <col min="14575" max="14575" width="14.5703125" style="5" customWidth="1"/>
    <col min="14576" max="14576" width="14" style="5" customWidth="1"/>
    <col min="14577" max="14578" width="13.42578125" style="5" bestFit="1" customWidth="1"/>
    <col min="14579" max="14579" width="15.42578125" style="5" customWidth="1"/>
    <col min="14580" max="14580" width="13.42578125" style="5" bestFit="1" customWidth="1"/>
    <col min="14581" max="14581" width="14" style="5" customWidth="1"/>
    <col min="14582" max="14582" width="18.5703125" style="5" customWidth="1"/>
    <col min="14583" max="14583" width="8.140625" style="5" bestFit="1" customWidth="1"/>
    <col min="14584" max="14826" width="9.140625" style="5"/>
    <col min="14827" max="14827" width="7.85546875" style="5" customWidth="1"/>
    <col min="14828" max="14828" width="62.7109375" style="5" customWidth="1"/>
    <col min="14829" max="14829" width="14.42578125" style="5" customWidth="1"/>
    <col min="14830" max="14830" width="13.7109375" style="5" customWidth="1"/>
    <col min="14831" max="14831" width="14.5703125" style="5" customWidth="1"/>
    <col min="14832" max="14832" width="14" style="5" customWidth="1"/>
    <col min="14833" max="14834" width="13.42578125" style="5" bestFit="1" customWidth="1"/>
    <col min="14835" max="14835" width="15.42578125" style="5" customWidth="1"/>
    <col min="14836" max="14836" width="13.42578125" style="5" bestFit="1" customWidth="1"/>
    <col min="14837" max="14837" width="14" style="5" customWidth="1"/>
    <col min="14838" max="14838" width="18.5703125" style="5" customWidth="1"/>
    <col min="14839" max="14839" width="8.140625" style="5" bestFit="1" customWidth="1"/>
    <col min="14840" max="15082" width="9.140625" style="5"/>
    <col min="15083" max="15083" width="7.85546875" style="5" customWidth="1"/>
    <col min="15084" max="15084" width="62.7109375" style="5" customWidth="1"/>
    <col min="15085" max="15085" width="14.42578125" style="5" customWidth="1"/>
    <col min="15086" max="15086" width="13.7109375" style="5" customWidth="1"/>
    <col min="15087" max="15087" width="14.5703125" style="5" customWidth="1"/>
    <col min="15088" max="15088" width="14" style="5" customWidth="1"/>
    <col min="15089" max="15090" width="13.42578125" style="5" bestFit="1" customWidth="1"/>
    <col min="15091" max="15091" width="15.42578125" style="5" customWidth="1"/>
    <col min="15092" max="15092" width="13.42578125" style="5" bestFit="1" customWidth="1"/>
    <col min="15093" max="15093" width="14" style="5" customWidth="1"/>
    <col min="15094" max="15094" width="18.5703125" style="5" customWidth="1"/>
    <col min="15095" max="15095" width="8.140625" style="5" bestFit="1" customWidth="1"/>
    <col min="15096" max="15338" width="9.140625" style="5"/>
    <col min="15339" max="15339" width="7.85546875" style="5" customWidth="1"/>
    <col min="15340" max="15340" width="62.7109375" style="5" customWidth="1"/>
    <col min="15341" max="15341" width="14.42578125" style="5" customWidth="1"/>
    <col min="15342" max="15342" width="13.7109375" style="5" customWidth="1"/>
    <col min="15343" max="15343" width="14.5703125" style="5" customWidth="1"/>
    <col min="15344" max="15344" width="14" style="5" customWidth="1"/>
    <col min="15345" max="15346" width="13.42578125" style="5" bestFit="1" customWidth="1"/>
    <col min="15347" max="15347" width="15.42578125" style="5" customWidth="1"/>
    <col min="15348" max="15348" width="13.42578125" style="5" bestFit="1" customWidth="1"/>
    <col min="15349" max="15349" width="14" style="5" customWidth="1"/>
    <col min="15350" max="15350" width="18.5703125" style="5" customWidth="1"/>
    <col min="15351" max="15351" width="8.140625" style="5" bestFit="1" customWidth="1"/>
    <col min="15352" max="15594" width="9.140625" style="5"/>
    <col min="15595" max="15595" width="7.85546875" style="5" customWidth="1"/>
    <col min="15596" max="15596" width="62.7109375" style="5" customWidth="1"/>
    <col min="15597" max="15597" width="14.42578125" style="5" customWidth="1"/>
    <col min="15598" max="15598" width="13.7109375" style="5" customWidth="1"/>
    <col min="15599" max="15599" width="14.5703125" style="5" customWidth="1"/>
    <col min="15600" max="15600" width="14" style="5" customWidth="1"/>
    <col min="15601" max="15602" width="13.42578125" style="5" bestFit="1" customWidth="1"/>
    <col min="15603" max="15603" width="15.42578125" style="5" customWidth="1"/>
    <col min="15604" max="15604" width="13.42578125" style="5" bestFit="1" customWidth="1"/>
    <col min="15605" max="15605" width="14" style="5" customWidth="1"/>
    <col min="15606" max="15606" width="18.5703125" style="5" customWidth="1"/>
    <col min="15607" max="15607" width="8.140625" style="5" bestFit="1" customWidth="1"/>
    <col min="15608" max="15850" width="9.140625" style="5"/>
    <col min="15851" max="15851" width="7.85546875" style="5" customWidth="1"/>
    <col min="15852" max="15852" width="62.7109375" style="5" customWidth="1"/>
    <col min="15853" max="15853" width="14.42578125" style="5" customWidth="1"/>
    <col min="15854" max="15854" width="13.7109375" style="5" customWidth="1"/>
    <col min="15855" max="15855" width="14.5703125" style="5" customWidth="1"/>
    <col min="15856" max="15856" width="14" style="5" customWidth="1"/>
    <col min="15857" max="15858" width="13.42578125" style="5" bestFit="1" customWidth="1"/>
    <col min="15859" max="15859" width="15.42578125" style="5" customWidth="1"/>
    <col min="15860" max="15860" width="13.42578125" style="5" bestFit="1" customWidth="1"/>
    <col min="15861" max="15861" width="14" style="5" customWidth="1"/>
    <col min="15862" max="15862" width="18.5703125" style="5" customWidth="1"/>
    <col min="15863" max="15863" width="8.140625" style="5" bestFit="1" customWidth="1"/>
    <col min="15864" max="16106" width="9.140625" style="5"/>
    <col min="16107" max="16107" width="7.85546875" style="5" customWidth="1"/>
    <col min="16108" max="16108" width="62.7109375" style="5" customWidth="1"/>
    <col min="16109" max="16109" width="14.42578125" style="5" customWidth="1"/>
    <col min="16110" max="16110" width="13.7109375" style="5" customWidth="1"/>
    <col min="16111" max="16111" width="14.5703125" style="5" customWidth="1"/>
    <col min="16112" max="16112" width="14" style="5" customWidth="1"/>
    <col min="16113" max="16114" width="13.42578125" style="5" bestFit="1" customWidth="1"/>
    <col min="16115" max="16115" width="15.42578125" style="5" customWidth="1"/>
    <col min="16116" max="16116" width="13.42578125" style="5" bestFit="1" customWidth="1"/>
    <col min="16117" max="16117" width="14" style="5" customWidth="1"/>
    <col min="16118" max="16118" width="18.5703125" style="5" customWidth="1"/>
    <col min="16119" max="16119" width="8.140625" style="5" bestFit="1" customWidth="1"/>
    <col min="16120" max="16384" width="9.140625" style="5"/>
  </cols>
  <sheetData>
    <row r="1" spans="1:14" s="52" customFormat="1" ht="11.25" x14ac:dyDescent="0.2">
      <c r="A1" s="49"/>
      <c r="B1" s="50"/>
      <c r="C1" s="51"/>
      <c r="D1" s="51"/>
      <c r="E1" s="51"/>
      <c r="F1" s="51"/>
      <c r="G1" s="51"/>
      <c r="H1" s="51"/>
      <c r="I1" s="51"/>
      <c r="J1" s="55" t="s">
        <v>55</v>
      </c>
      <c r="K1" s="55"/>
      <c r="M1" s="53"/>
      <c r="N1" s="53"/>
    </row>
    <row r="2" spans="1:14" s="52" customFormat="1" ht="11.25" x14ac:dyDescent="0.2">
      <c r="A2" s="49"/>
      <c r="B2" s="50"/>
      <c r="C2" s="51"/>
      <c r="D2" s="51"/>
      <c r="E2" s="51"/>
      <c r="F2" s="51"/>
      <c r="G2" s="51"/>
      <c r="H2" s="55" t="s">
        <v>51</v>
      </c>
      <c r="I2" s="55"/>
      <c r="J2" s="55"/>
      <c r="K2" s="55"/>
      <c r="L2" s="53"/>
      <c r="M2" s="53"/>
      <c r="N2" s="53"/>
    </row>
    <row r="3" spans="1:14" s="52" customFormat="1" ht="11.25" x14ac:dyDescent="0.2">
      <c r="A3" s="49"/>
      <c r="B3" s="50"/>
      <c r="C3" s="51"/>
      <c r="D3" s="51"/>
      <c r="E3" s="51"/>
      <c r="F3" s="51"/>
      <c r="G3" s="51"/>
      <c r="H3" s="51"/>
      <c r="I3" s="57" t="s">
        <v>53</v>
      </c>
      <c r="J3" s="57"/>
      <c r="K3" s="57"/>
    </row>
    <row r="4" spans="1:14" s="52" customFormat="1" ht="11.25" x14ac:dyDescent="0.2">
      <c r="A4" s="49"/>
      <c r="B4" s="50"/>
      <c r="C4" s="51"/>
      <c r="D4" s="51"/>
      <c r="E4" s="51"/>
      <c r="F4" s="51"/>
      <c r="G4" s="51"/>
      <c r="H4" s="58" t="s">
        <v>54</v>
      </c>
      <c r="I4" s="58"/>
      <c r="J4" s="58"/>
      <c r="K4" s="58"/>
    </row>
    <row r="5" spans="1:14" s="52" customFormat="1" ht="11.25" x14ac:dyDescent="0.2">
      <c r="A5" s="49"/>
      <c r="B5" s="50"/>
      <c r="C5" s="51"/>
      <c r="D5" s="51"/>
      <c r="E5" s="51"/>
      <c r="F5" s="51"/>
      <c r="G5" s="51"/>
      <c r="H5" s="51"/>
      <c r="I5" s="55" t="s">
        <v>49</v>
      </c>
      <c r="J5" s="55"/>
      <c r="K5" s="55"/>
      <c r="L5" s="53"/>
      <c r="M5" s="53"/>
    </row>
    <row r="6" spans="1:14" s="52" customFormat="1" ht="11.25" x14ac:dyDescent="0.2">
      <c r="A6" s="49"/>
      <c r="B6" s="50"/>
      <c r="C6" s="51"/>
      <c r="D6" s="51"/>
      <c r="E6" s="51"/>
      <c r="F6" s="51"/>
      <c r="G6" s="51"/>
      <c r="H6" s="51"/>
      <c r="I6" s="51"/>
      <c r="J6" s="51"/>
      <c r="K6" s="51"/>
    </row>
    <row r="7" spans="1:14" s="52" customFormat="1" ht="11.25" x14ac:dyDescent="0.2">
      <c r="A7" s="49"/>
      <c r="B7" s="50"/>
      <c r="C7" s="51"/>
      <c r="D7" s="51"/>
      <c r="E7" s="51"/>
      <c r="F7" s="51"/>
      <c r="G7" s="51"/>
      <c r="H7" s="54"/>
      <c r="I7" s="55" t="s">
        <v>50</v>
      </c>
      <c r="J7" s="55"/>
      <c r="K7" s="55"/>
    </row>
    <row r="8" spans="1:14" s="52" customFormat="1" ht="11.25" x14ac:dyDescent="0.2">
      <c r="A8" s="49"/>
      <c r="B8" s="50"/>
      <c r="C8" s="51"/>
      <c r="D8" s="51"/>
      <c r="E8" s="51"/>
      <c r="F8" s="51"/>
      <c r="G8" s="51"/>
      <c r="H8" s="55" t="s">
        <v>51</v>
      </c>
      <c r="I8" s="55"/>
      <c r="J8" s="55"/>
      <c r="K8" s="55"/>
    </row>
    <row r="9" spans="1:14" s="52" customFormat="1" ht="11.25" x14ac:dyDescent="0.2">
      <c r="A9" s="49"/>
      <c r="B9" s="50"/>
      <c r="C9" s="51"/>
      <c r="D9" s="51"/>
      <c r="E9" s="51"/>
      <c r="F9" s="51"/>
      <c r="G9" s="51"/>
      <c r="H9" s="54"/>
      <c r="I9" s="55" t="s">
        <v>49</v>
      </c>
      <c r="J9" s="55"/>
      <c r="K9" s="55"/>
    </row>
    <row r="10" spans="1:14" x14ac:dyDescent="0.2">
      <c r="H10" s="6"/>
      <c r="I10" s="7"/>
      <c r="J10" s="7"/>
      <c r="K10" s="7"/>
    </row>
    <row r="11" spans="1:14" x14ac:dyDescent="0.2">
      <c r="A11" s="56" t="s">
        <v>52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4" ht="13.5" thickBot="1" x14ac:dyDescent="0.25">
      <c r="A12" s="5"/>
      <c r="B12" s="8"/>
      <c r="E12" s="9"/>
      <c r="J12" s="10"/>
      <c r="K12" s="10" t="s">
        <v>0</v>
      </c>
    </row>
    <row r="13" spans="1:14" s="15" customFormat="1" ht="26.25" thickBot="1" x14ac:dyDescent="0.3">
      <c r="A13" s="11" t="s">
        <v>1</v>
      </c>
      <c r="B13" s="12" t="s">
        <v>2</v>
      </c>
      <c r="C13" s="13" t="s">
        <v>3</v>
      </c>
      <c r="D13" s="13" t="s">
        <v>4</v>
      </c>
      <c r="E13" s="13" t="s">
        <v>5</v>
      </c>
      <c r="F13" s="13" t="s">
        <v>6</v>
      </c>
      <c r="G13" s="13" t="s">
        <v>7</v>
      </c>
      <c r="H13" s="13" t="s">
        <v>8</v>
      </c>
      <c r="I13" s="13" t="s">
        <v>9</v>
      </c>
      <c r="J13" s="13" t="s">
        <v>10</v>
      </c>
      <c r="K13" s="14" t="s">
        <v>11</v>
      </c>
    </row>
    <row r="14" spans="1:14" x14ac:dyDescent="0.2">
      <c r="A14" s="16">
        <v>1000000</v>
      </c>
      <c r="B14" s="17" t="s">
        <v>12</v>
      </c>
      <c r="C14" s="18">
        <f t="shared" ref="C14:J14" si="0">SUM(C15+C23+C26+C28+C36+C38)</f>
        <v>299539801</v>
      </c>
      <c r="D14" s="18">
        <f t="shared" si="0"/>
        <v>35028590</v>
      </c>
      <c r="E14" s="18">
        <f t="shared" si="0"/>
        <v>220647242</v>
      </c>
      <c r="F14" s="18">
        <f t="shared" si="0"/>
        <v>186910039</v>
      </c>
      <c r="G14" s="18">
        <f t="shared" si="0"/>
        <v>89470907</v>
      </c>
      <c r="H14" s="18">
        <f t="shared" si="0"/>
        <v>126145008</v>
      </c>
      <c r="I14" s="18">
        <f t="shared" si="0"/>
        <v>58059234</v>
      </c>
      <c r="J14" s="18">
        <f t="shared" si="0"/>
        <v>33068465</v>
      </c>
      <c r="K14" s="19">
        <f>SUM(C14:J14)</f>
        <v>1048869286</v>
      </c>
      <c r="L14" s="20"/>
    </row>
    <row r="15" spans="1:14" x14ac:dyDescent="0.2">
      <c r="A15" s="21">
        <v>1010000</v>
      </c>
      <c r="B15" s="22" t="s">
        <v>13</v>
      </c>
      <c r="C15" s="23">
        <f t="shared" ref="C15:J15" si="1">SUM(C16:C21)</f>
        <v>268766621</v>
      </c>
      <c r="D15" s="23">
        <f t="shared" si="1"/>
        <v>27151346</v>
      </c>
      <c r="E15" s="23">
        <f t="shared" si="1"/>
        <v>200319308</v>
      </c>
      <c r="F15" s="23">
        <f t="shared" si="1"/>
        <v>157975953</v>
      </c>
      <c r="G15" s="23">
        <f t="shared" si="1"/>
        <v>74848825</v>
      </c>
      <c r="H15" s="23">
        <f t="shared" si="1"/>
        <v>92415173</v>
      </c>
      <c r="I15" s="23">
        <f t="shared" si="1"/>
        <v>40309416</v>
      </c>
      <c r="J15" s="23">
        <f t="shared" si="1"/>
        <v>24716701</v>
      </c>
      <c r="K15" s="24">
        <f>SUM(C15:J15)</f>
        <v>886503343</v>
      </c>
      <c r="L15" s="20"/>
    </row>
    <row r="16" spans="1:14" x14ac:dyDescent="0.2">
      <c r="A16" s="21">
        <v>1010100</v>
      </c>
      <c r="B16" s="25" t="s">
        <v>14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4">
        <f t="shared" ref="K16:K24" si="2">SUM(C16:J16)</f>
        <v>0</v>
      </c>
      <c r="L16" s="20"/>
    </row>
    <row r="17" spans="1:12" ht="25.5" x14ac:dyDescent="0.2">
      <c r="A17" s="21">
        <v>1010200</v>
      </c>
      <c r="B17" s="25" t="s">
        <v>15</v>
      </c>
      <c r="C17" s="23">
        <f>75019096-329408</f>
        <v>74689688</v>
      </c>
      <c r="D17" s="23">
        <f>7862295-156561</f>
        <v>7705734</v>
      </c>
      <c r="E17" s="23">
        <f>94022561+388966+1967046</f>
        <v>96378573</v>
      </c>
      <c r="F17" s="23">
        <f>75413072+142169+400000</f>
        <v>75955241</v>
      </c>
      <c r="G17" s="23">
        <f>41815220+500547</f>
        <v>42315767</v>
      </c>
      <c r="H17" s="23">
        <f>49581222-92025</f>
        <v>49489197</v>
      </c>
      <c r="I17" s="23">
        <v>18884672</v>
      </c>
      <c r="J17" s="23">
        <v>12211090</v>
      </c>
      <c r="K17" s="24">
        <f t="shared" si="2"/>
        <v>377629962</v>
      </c>
      <c r="L17" s="20"/>
    </row>
    <row r="18" spans="1:12" ht="38.25" x14ac:dyDescent="0.2">
      <c r="A18" s="21">
        <v>1010500</v>
      </c>
      <c r="B18" s="26" t="s">
        <v>16</v>
      </c>
      <c r="C18" s="23">
        <v>7731334</v>
      </c>
      <c r="D18" s="23">
        <v>241753</v>
      </c>
      <c r="E18" s="23">
        <v>4530940</v>
      </c>
      <c r="F18" s="23">
        <v>3273551</v>
      </c>
      <c r="G18" s="23">
        <v>1343247</v>
      </c>
      <c r="H18" s="23">
        <v>3320862</v>
      </c>
      <c r="I18" s="23">
        <f>1543724-126574</f>
        <v>1417150</v>
      </c>
      <c r="J18" s="23">
        <v>1139618</v>
      </c>
      <c r="K18" s="24">
        <f t="shared" si="2"/>
        <v>22998455</v>
      </c>
      <c r="L18" s="20"/>
    </row>
    <row r="19" spans="1:12" ht="38.25" x14ac:dyDescent="0.2">
      <c r="A19" s="21">
        <v>1010600</v>
      </c>
      <c r="B19" s="25" t="s">
        <v>17</v>
      </c>
      <c r="C19" s="23">
        <f>4017678+717048</f>
        <v>4734726</v>
      </c>
      <c r="D19" s="23">
        <v>6516</v>
      </c>
      <c r="E19" s="23">
        <f>4546250+2070799</f>
        <v>6617049</v>
      </c>
      <c r="F19" s="23">
        <v>1191159</v>
      </c>
      <c r="G19" s="23">
        <v>550913</v>
      </c>
      <c r="H19" s="23">
        <f>932148+270872</f>
        <v>1203020</v>
      </c>
      <c r="I19" s="23">
        <v>87619</v>
      </c>
      <c r="J19" s="23">
        <v>12965</v>
      </c>
      <c r="K19" s="24">
        <f t="shared" si="2"/>
        <v>14403967</v>
      </c>
      <c r="L19" s="20"/>
    </row>
    <row r="20" spans="1:12" ht="48.75" customHeight="1" x14ac:dyDescent="0.2">
      <c r="A20" s="21">
        <v>1010601</v>
      </c>
      <c r="B20" s="25" t="s">
        <v>18</v>
      </c>
      <c r="C20" s="23">
        <f>2659831+1008549</f>
        <v>3668380</v>
      </c>
      <c r="D20" s="23">
        <v>4342</v>
      </c>
      <c r="E20" s="23">
        <v>3935501</v>
      </c>
      <c r="F20" s="23">
        <v>1145877</v>
      </c>
      <c r="G20" s="23">
        <v>944263</v>
      </c>
      <c r="H20" s="23">
        <f>1475719+741604</f>
        <v>2217323</v>
      </c>
      <c r="I20" s="23">
        <v>428668</v>
      </c>
      <c r="J20" s="23">
        <v>296654</v>
      </c>
      <c r="K20" s="24">
        <f t="shared" si="2"/>
        <v>12641008</v>
      </c>
      <c r="L20" s="20"/>
    </row>
    <row r="21" spans="1:12" x14ac:dyDescent="0.2">
      <c r="A21" s="21">
        <v>1010700</v>
      </c>
      <c r="B21" s="25" t="s">
        <v>19</v>
      </c>
      <c r="C21" s="23">
        <f>161217006+7985900+1785791+6953796</f>
        <v>177942493</v>
      </c>
      <c r="D21" s="23">
        <f>18405102+717338+70561</f>
        <v>19193001</v>
      </c>
      <c r="E21" s="23">
        <f>77076723+4945352+1575817+5259353</f>
        <v>88857245</v>
      </c>
      <c r="F21" s="23">
        <f>71906160+3667017+836948</f>
        <v>76410125</v>
      </c>
      <c r="G21" s="23">
        <f>25241353+1830752+644406+1978124</f>
        <v>29694635</v>
      </c>
      <c r="H21" s="23">
        <f>29796712+2409461+929374+3049224</f>
        <v>36184771</v>
      </c>
      <c r="I21" s="23">
        <f>18275605+974327+241375</f>
        <v>19491307</v>
      </c>
      <c r="J21" s="23">
        <f>9522683+622806+200270+710615</f>
        <v>11056374</v>
      </c>
      <c r="K21" s="24">
        <f t="shared" si="2"/>
        <v>458829951</v>
      </c>
      <c r="L21" s="20"/>
    </row>
    <row r="22" spans="1:12" x14ac:dyDescent="0.2">
      <c r="A22" s="27"/>
      <c r="B22" s="25"/>
      <c r="C22" s="23"/>
      <c r="D22" s="23"/>
      <c r="E22" s="23"/>
      <c r="F22" s="23"/>
      <c r="G22" s="23"/>
      <c r="H22" s="23"/>
      <c r="I22" s="23"/>
      <c r="J22" s="23"/>
      <c r="K22" s="24"/>
      <c r="L22" s="20"/>
    </row>
    <row r="23" spans="1:12" ht="25.5" x14ac:dyDescent="0.2">
      <c r="A23" s="21">
        <v>1020000</v>
      </c>
      <c r="B23" s="28" t="s">
        <v>20</v>
      </c>
      <c r="C23" s="1">
        <f>SUM(C24)</f>
        <v>0</v>
      </c>
      <c r="D23" s="1">
        <f t="shared" ref="D23:J23" si="3">SUM(D24)</f>
        <v>0</v>
      </c>
      <c r="E23" s="1">
        <f t="shared" si="3"/>
        <v>0</v>
      </c>
      <c r="F23" s="1">
        <f t="shared" si="3"/>
        <v>0</v>
      </c>
      <c r="G23" s="1">
        <f t="shared" si="3"/>
        <v>0</v>
      </c>
      <c r="H23" s="1">
        <f t="shared" si="3"/>
        <v>0</v>
      </c>
      <c r="I23" s="1">
        <f t="shared" si="3"/>
        <v>0</v>
      </c>
      <c r="J23" s="1">
        <f t="shared" si="3"/>
        <v>0</v>
      </c>
      <c r="K23" s="29">
        <f t="shared" si="2"/>
        <v>0</v>
      </c>
      <c r="L23" s="20"/>
    </row>
    <row r="24" spans="1:12" x14ac:dyDescent="0.2">
      <c r="A24" s="21">
        <v>1020100</v>
      </c>
      <c r="B24" s="25" t="s">
        <v>21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4">
        <f t="shared" si="2"/>
        <v>0</v>
      </c>
      <c r="L24" s="20"/>
    </row>
    <row r="25" spans="1:12" ht="7.5" customHeight="1" x14ac:dyDescent="0.2">
      <c r="A25" s="21"/>
      <c r="B25" s="25"/>
      <c r="C25" s="23"/>
      <c r="D25" s="23"/>
      <c r="E25" s="23"/>
      <c r="F25" s="23"/>
      <c r="G25" s="23"/>
      <c r="H25" s="23"/>
      <c r="I25" s="23"/>
      <c r="J25" s="23"/>
      <c r="K25" s="24"/>
      <c r="L25" s="20"/>
    </row>
    <row r="26" spans="1:12" x14ac:dyDescent="0.2">
      <c r="A26" s="21">
        <v>1040000</v>
      </c>
      <c r="B26" s="25" t="s">
        <v>22</v>
      </c>
      <c r="C26" s="23">
        <v>3738259</v>
      </c>
      <c r="D26" s="23">
        <v>234017</v>
      </c>
      <c r="E26" s="23">
        <v>2860960</v>
      </c>
      <c r="F26" s="23">
        <v>2198827</v>
      </c>
      <c r="G26" s="23">
        <v>1554020</v>
      </c>
      <c r="H26" s="23">
        <v>2225319</v>
      </c>
      <c r="I26" s="23">
        <v>1141812</v>
      </c>
      <c r="J26" s="23">
        <v>700942</v>
      </c>
      <c r="K26" s="24">
        <f>SUM(C26:J26)</f>
        <v>14654156</v>
      </c>
      <c r="L26" s="20"/>
    </row>
    <row r="27" spans="1:12" ht="6.75" customHeight="1" x14ac:dyDescent="0.2">
      <c r="A27" s="27"/>
      <c r="B27" s="30"/>
      <c r="C27" s="23"/>
      <c r="D27" s="23"/>
      <c r="E27" s="23"/>
      <c r="F27" s="23"/>
      <c r="G27" s="23"/>
      <c r="H27" s="23"/>
      <c r="I27" s="23"/>
      <c r="J27" s="23"/>
      <c r="K27" s="24"/>
      <c r="L27" s="20"/>
    </row>
    <row r="28" spans="1:12" x14ac:dyDescent="0.2">
      <c r="A28" s="21">
        <v>1050000</v>
      </c>
      <c r="B28" s="25" t="s">
        <v>23</v>
      </c>
      <c r="C28" s="23">
        <v>8098575</v>
      </c>
      <c r="D28" s="23">
        <v>76468</v>
      </c>
      <c r="E28" s="23">
        <v>9269232</v>
      </c>
      <c r="F28" s="23">
        <v>20808096</v>
      </c>
      <c r="G28" s="23">
        <v>9716331</v>
      </c>
      <c r="H28" s="23">
        <v>25553866</v>
      </c>
      <c r="I28" s="23">
        <v>14061761</v>
      </c>
      <c r="J28" s="23">
        <v>5564107</v>
      </c>
      <c r="K28" s="24">
        <f t="shared" ref="K28:K33" si="4">SUM(C28:J28)</f>
        <v>93148436</v>
      </c>
      <c r="L28" s="20"/>
    </row>
    <row r="29" spans="1:12" x14ac:dyDescent="0.2">
      <c r="A29" s="21">
        <v>1050100</v>
      </c>
      <c r="B29" s="25" t="s">
        <v>24</v>
      </c>
      <c r="C29" s="23">
        <f t="shared" ref="C29:J29" si="5">SUM(C30:C32)</f>
        <v>7887169</v>
      </c>
      <c r="D29" s="23">
        <f t="shared" si="5"/>
        <v>74947</v>
      </c>
      <c r="E29" s="23">
        <f t="shared" si="5"/>
        <v>9251680</v>
      </c>
      <c r="F29" s="23">
        <f t="shared" si="5"/>
        <v>17458969</v>
      </c>
      <c r="G29" s="23">
        <f t="shared" si="5"/>
        <v>9482849</v>
      </c>
      <c r="H29" s="23">
        <f t="shared" si="5"/>
        <v>23416198</v>
      </c>
      <c r="I29" s="23">
        <f t="shared" si="5"/>
        <v>9859364</v>
      </c>
      <c r="J29" s="23">
        <f t="shared" si="5"/>
        <v>4512264</v>
      </c>
      <c r="K29" s="24">
        <f t="shared" si="4"/>
        <v>81943440</v>
      </c>
      <c r="L29" s="20"/>
    </row>
    <row r="30" spans="1:12" ht="25.5" x14ac:dyDescent="0.2">
      <c r="A30" s="27">
        <v>1050101</v>
      </c>
      <c r="B30" s="30" t="s">
        <v>25</v>
      </c>
      <c r="C30" s="31">
        <v>418890</v>
      </c>
      <c r="D30" s="31">
        <v>0</v>
      </c>
      <c r="E30" s="31">
        <v>931130</v>
      </c>
      <c r="F30" s="31">
        <v>8568637</v>
      </c>
      <c r="G30" s="31">
        <v>6992927</v>
      </c>
      <c r="H30" s="31">
        <v>14165856</v>
      </c>
      <c r="I30" s="31">
        <v>7298898</v>
      </c>
      <c r="J30" s="31">
        <v>3066862</v>
      </c>
      <c r="K30" s="32">
        <f t="shared" si="4"/>
        <v>41443200</v>
      </c>
      <c r="L30" s="20"/>
    </row>
    <row r="31" spans="1:12" ht="25.5" x14ac:dyDescent="0.2">
      <c r="A31" s="27">
        <v>1050102</v>
      </c>
      <c r="B31" s="30" t="s">
        <v>26</v>
      </c>
      <c r="C31" s="31">
        <v>7400499</v>
      </c>
      <c r="D31" s="31">
        <v>73997</v>
      </c>
      <c r="E31" s="31">
        <v>8200350</v>
      </c>
      <c r="F31" s="31">
        <v>7837399</v>
      </c>
      <c r="G31" s="31">
        <v>1785329</v>
      </c>
      <c r="H31" s="31">
        <v>8560253</v>
      </c>
      <c r="I31" s="31">
        <v>2140000</v>
      </c>
      <c r="J31" s="31">
        <v>930200</v>
      </c>
      <c r="K31" s="32">
        <f t="shared" si="4"/>
        <v>36928027</v>
      </c>
      <c r="L31" s="20"/>
    </row>
    <row r="32" spans="1:12" x14ac:dyDescent="0.2">
      <c r="A32" s="27">
        <v>1050103</v>
      </c>
      <c r="B32" s="30" t="s">
        <v>27</v>
      </c>
      <c r="C32" s="31">
        <v>67780</v>
      </c>
      <c r="D32" s="31">
        <v>950</v>
      </c>
      <c r="E32" s="31">
        <v>120200</v>
      </c>
      <c r="F32" s="31">
        <v>1052933</v>
      </c>
      <c r="G32" s="31">
        <v>704593</v>
      </c>
      <c r="H32" s="31">
        <v>690089</v>
      </c>
      <c r="I32" s="31">
        <v>420466</v>
      </c>
      <c r="J32" s="31">
        <v>515202</v>
      </c>
      <c r="K32" s="32">
        <f t="shared" si="4"/>
        <v>3572213</v>
      </c>
      <c r="L32" s="20"/>
    </row>
    <row r="33" spans="1:12" ht="25.5" x14ac:dyDescent="0.2">
      <c r="A33" s="21">
        <v>1051100</v>
      </c>
      <c r="B33" s="25" t="s">
        <v>28</v>
      </c>
      <c r="C33" s="23">
        <v>59100</v>
      </c>
      <c r="D33" s="23">
        <v>0</v>
      </c>
      <c r="E33" s="23">
        <v>1232</v>
      </c>
      <c r="F33" s="23">
        <v>3308906</v>
      </c>
      <c r="G33" s="23">
        <v>229483</v>
      </c>
      <c r="H33" s="23">
        <v>2117668</v>
      </c>
      <c r="I33" s="23">
        <v>4202397</v>
      </c>
      <c r="J33" s="23">
        <v>1050892</v>
      </c>
      <c r="K33" s="24">
        <f t="shared" si="4"/>
        <v>10969678</v>
      </c>
      <c r="L33" s="20"/>
    </row>
    <row r="34" spans="1:12" ht="7.5" customHeight="1" x14ac:dyDescent="0.2">
      <c r="A34" s="27"/>
      <c r="B34" s="30"/>
      <c r="C34" s="31"/>
      <c r="D34" s="31"/>
      <c r="E34" s="31"/>
      <c r="F34" s="31"/>
      <c r="G34" s="31"/>
      <c r="H34" s="31"/>
      <c r="I34" s="31"/>
      <c r="J34" s="31"/>
      <c r="K34" s="32"/>
      <c r="L34" s="20"/>
    </row>
    <row r="35" spans="1:12" ht="25.5" x14ac:dyDescent="0.2">
      <c r="A35" s="21">
        <v>1060000</v>
      </c>
      <c r="B35" s="25" t="s">
        <v>29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4">
        <f>SUM(C35:J35)</f>
        <v>0</v>
      </c>
      <c r="L35" s="20"/>
    </row>
    <row r="36" spans="1:12" ht="5.25" customHeight="1" x14ac:dyDescent="0.2">
      <c r="A36" s="21"/>
      <c r="B36" s="25"/>
      <c r="C36" s="23"/>
      <c r="D36" s="23"/>
      <c r="E36" s="23"/>
      <c r="F36" s="23"/>
      <c r="G36" s="23"/>
      <c r="H36" s="23"/>
      <c r="I36" s="23"/>
      <c r="J36" s="23"/>
      <c r="K36" s="24"/>
      <c r="L36" s="20"/>
    </row>
    <row r="37" spans="1:12" x14ac:dyDescent="0.2">
      <c r="A37" s="21">
        <v>1400000</v>
      </c>
      <c r="B37" s="25" t="s">
        <v>30</v>
      </c>
      <c r="C37" s="23">
        <f t="shared" ref="C37:J37" si="6">SUM(C38:C39)</f>
        <v>18936346</v>
      </c>
      <c r="D37" s="23">
        <f t="shared" si="6"/>
        <v>7566759</v>
      </c>
      <c r="E37" s="23">
        <f t="shared" si="6"/>
        <v>8197742</v>
      </c>
      <c r="F37" s="23">
        <f t="shared" si="6"/>
        <v>5927163</v>
      </c>
      <c r="G37" s="23">
        <f t="shared" si="6"/>
        <v>3351731</v>
      </c>
      <c r="H37" s="23">
        <f t="shared" si="6"/>
        <v>5950650</v>
      </c>
      <c r="I37" s="23">
        <f t="shared" si="6"/>
        <v>2546245</v>
      </c>
      <c r="J37" s="23">
        <f t="shared" si="6"/>
        <v>2086715</v>
      </c>
      <c r="K37" s="24">
        <f t="shared" ref="K37:K38" si="7">SUM(C37:J37)</f>
        <v>54563351</v>
      </c>
      <c r="L37" s="20"/>
    </row>
    <row r="38" spans="1:12" s="35" customFormat="1" x14ac:dyDescent="0.2">
      <c r="A38" s="33">
        <v>1400400</v>
      </c>
      <c r="B38" s="34" t="s">
        <v>31</v>
      </c>
      <c r="C38" s="31">
        <f>17109296+1827050</f>
        <v>18936346</v>
      </c>
      <c r="D38" s="31">
        <f>6878503+688256</f>
        <v>7566759</v>
      </c>
      <c r="E38" s="31">
        <f>8152185+45557</f>
        <v>8197742</v>
      </c>
      <c r="F38" s="31">
        <v>5927163</v>
      </c>
      <c r="G38" s="31">
        <v>3351731</v>
      </c>
      <c r="H38" s="31">
        <v>5950650</v>
      </c>
      <c r="I38" s="31">
        <v>2546245</v>
      </c>
      <c r="J38" s="31">
        <v>2086715</v>
      </c>
      <c r="K38" s="32">
        <f t="shared" si="7"/>
        <v>54563351</v>
      </c>
    </row>
    <row r="39" spans="1:12" ht="6.75" customHeight="1" x14ac:dyDescent="0.2">
      <c r="A39" s="27"/>
      <c r="B39" s="30"/>
      <c r="C39" s="31"/>
      <c r="D39" s="31"/>
      <c r="E39" s="31"/>
      <c r="F39" s="31"/>
      <c r="G39" s="31"/>
      <c r="H39" s="31"/>
      <c r="I39" s="31"/>
      <c r="J39" s="31"/>
      <c r="K39" s="24"/>
      <c r="L39" s="20"/>
    </row>
    <row r="40" spans="1:12" x14ac:dyDescent="0.2">
      <c r="A40" s="36">
        <v>2000000</v>
      </c>
      <c r="B40" s="37" t="s">
        <v>32</v>
      </c>
      <c r="C40" s="38">
        <f>SUM(C41+C48+C51+C53+C55+C57)</f>
        <v>4923141</v>
      </c>
      <c r="D40" s="38">
        <f t="shared" ref="D40:J40" si="8">SUM(D41+D48+D51+D53+D55+D57)</f>
        <v>156539</v>
      </c>
      <c r="E40" s="38">
        <f t="shared" si="8"/>
        <v>5415750</v>
      </c>
      <c r="F40" s="38">
        <f t="shared" si="8"/>
        <v>4157134</v>
      </c>
      <c r="G40" s="38">
        <f t="shared" si="8"/>
        <v>1576780</v>
      </c>
      <c r="H40" s="38">
        <f t="shared" si="8"/>
        <v>4539823</v>
      </c>
      <c r="I40" s="38">
        <f t="shared" si="8"/>
        <v>3916146</v>
      </c>
      <c r="J40" s="38">
        <f t="shared" si="8"/>
        <v>3676025</v>
      </c>
      <c r="K40" s="39">
        <f t="shared" ref="K40:K46" si="9">SUM(C40:J40)</f>
        <v>28361338</v>
      </c>
      <c r="L40" s="20"/>
    </row>
    <row r="41" spans="1:12" ht="38.25" x14ac:dyDescent="0.2">
      <c r="A41" s="21">
        <v>2010000</v>
      </c>
      <c r="B41" s="25" t="s">
        <v>33</v>
      </c>
      <c r="C41" s="23">
        <f>SUM(C42:C46)</f>
        <v>1713642</v>
      </c>
      <c r="D41" s="23">
        <f t="shared" ref="D41:J41" si="10">SUM(D42:D46)</f>
        <v>63516</v>
      </c>
      <c r="E41" s="23">
        <f t="shared" si="10"/>
        <v>1388607</v>
      </c>
      <c r="F41" s="23">
        <f t="shared" si="10"/>
        <v>1341851</v>
      </c>
      <c r="G41" s="23">
        <f t="shared" si="10"/>
        <v>677995</v>
      </c>
      <c r="H41" s="23">
        <f t="shared" si="10"/>
        <v>1251359</v>
      </c>
      <c r="I41" s="23">
        <f t="shared" si="10"/>
        <v>3439001</v>
      </c>
      <c r="J41" s="23">
        <f t="shared" si="10"/>
        <v>2575121</v>
      </c>
      <c r="K41" s="24">
        <f t="shared" si="9"/>
        <v>12451092</v>
      </c>
      <c r="L41" s="20"/>
    </row>
    <row r="42" spans="1:12" ht="25.5" x14ac:dyDescent="0.2">
      <c r="A42" s="40">
        <v>2010200</v>
      </c>
      <c r="B42" s="25" t="s">
        <v>34</v>
      </c>
      <c r="C42" s="23">
        <f>849046+62501+35119</f>
        <v>946666</v>
      </c>
      <c r="D42" s="23">
        <f>18160+39865</f>
        <v>58025</v>
      </c>
      <c r="E42" s="23">
        <f>557525+65636</f>
        <v>623161</v>
      </c>
      <c r="F42" s="23">
        <v>560169</v>
      </c>
      <c r="G42" s="23">
        <f>245352+4308</f>
        <v>249660</v>
      </c>
      <c r="H42" s="23">
        <f>277772+6854</f>
        <v>284626</v>
      </c>
      <c r="I42" s="23">
        <v>472586</v>
      </c>
      <c r="J42" s="23">
        <v>403648</v>
      </c>
      <c r="K42" s="24">
        <f t="shared" si="9"/>
        <v>3598541</v>
      </c>
      <c r="L42" s="20"/>
    </row>
    <row r="43" spans="1:12" ht="25.5" x14ac:dyDescent="0.2">
      <c r="A43" s="40">
        <v>2010300</v>
      </c>
      <c r="B43" s="25" t="s">
        <v>35</v>
      </c>
      <c r="C43" s="23">
        <v>18684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4">
        <f t="shared" si="9"/>
        <v>18684</v>
      </c>
      <c r="L43" s="20"/>
    </row>
    <row r="44" spans="1:12" ht="25.5" x14ac:dyDescent="0.2">
      <c r="A44" s="21">
        <v>2010400</v>
      </c>
      <c r="B44" s="25" t="s">
        <v>36</v>
      </c>
      <c r="C44" s="23">
        <v>568069</v>
      </c>
      <c r="D44" s="23"/>
      <c r="E44" s="23">
        <v>403338</v>
      </c>
      <c r="F44" s="23">
        <v>722089</v>
      </c>
      <c r="G44" s="23">
        <v>415835</v>
      </c>
      <c r="H44" s="23">
        <v>907267</v>
      </c>
      <c r="I44" s="23">
        <v>2882303</v>
      </c>
      <c r="J44" s="23">
        <v>2131270</v>
      </c>
      <c r="K44" s="24">
        <f t="shared" si="9"/>
        <v>8030171</v>
      </c>
      <c r="L44" s="20"/>
    </row>
    <row r="45" spans="1:12" ht="25.5" x14ac:dyDescent="0.2">
      <c r="A45" s="21">
        <v>2010500</v>
      </c>
      <c r="B45" s="25" t="s">
        <v>37</v>
      </c>
      <c r="C45" s="23">
        <v>14948</v>
      </c>
      <c r="D45" s="23"/>
      <c r="E45" s="23">
        <v>10217</v>
      </c>
      <c r="F45" s="23">
        <v>20298</v>
      </c>
      <c r="G45" s="23">
        <f>125000-112500</f>
        <v>12500</v>
      </c>
      <c r="H45" s="23">
        <v>9971</v>
      </c>
      <c r="I45" s="23">
        <v>30949</v>
      </c>
      <c r="J45" s="23">
        <v>23362</v>
      </c>
      <c r="K45" s="24">
        <f t="shared" si="9"/>
        <v>122245</v>
      </c>
      <c r="L45" s="20"/>
    </row>
    <row r="46" spans="1:12" ht="25.5" x14ac:dyDescent="0.2">
      <c r="A46" s="21">
        <v>2010900</v>
      </c>
      <c r="B46" s="25" t="s">
        <v>38</v>
      </c>
      <c r="C46" s="23">
        <v>165275</v>
      </c>
      <c r="D46" s="23">
        <v>5491</v>
      </c>
      <c r="E46" s="23">
        <v>351891</v>
      </c>
      <c r="F46" s="23">
        <v>39295</v>
      </c>
      <c r="G46" s="23">
        <v>0</v>
      </c>
      <c r="H46" s="23">
        <v>49495</v>
      </c>
      <c r="I46" s="23">
        <v>53163</v>
      </c>
      <c r="J46" s="23">
        <v>16841</v>
      </c>
      <c r="K46" s="24">
        <f t="shared" si="9"/>
        <v>681451</v>
      </c>
      <c r="L46" s="20"/>
    </row>
    <row r="47" spans="1:12" x14ac:dyDescent="0.2">
      <c r="A47" s="21"/>
      <c r="B47" s="25"/>
      <c r="C47" s="23"/>
      <c r="D47" s="23"/>
      <c r="E47" s="23"/>
      <c r="F47" s="23"/>
      <c r="G47" s="23"/>
      <c r="H47" s="23"/>
      <c r="I47" s="23"/>
      <c r="J47" s="23"/>
      <c r="K47" s="24"/>
      <c r="L47" s="20"/>
    </row>
    <row r="48" spans="1:12" ht="38.25" x14ac:dyDescent="0.2">
      <c r="A48" s="21">
        <v>2020000</v>
      </c>
      <c r="B48" s="25" t="s">
        <v>39</v>
      </c>
      <c r="C48" s="23">
        <f>878030+35119</f>
        <v>913149</v>
      </c>
      <c r="D48" s="23">
        <v>53138</v>
      </c>
      <c r="E48" s="23">
        <v>1604326</v>
      </c>
      <c r="F48" s="23">
        <v>2042026</v>
      </c>
      <c r="G48" s="23">
        <v>91437</v>
      </c>
      <c r="H48" s="23">
        <v>74060</v>
      </c>
      <c r="I48" s="23">
        <v>23574</v>
      </c>
      <c r="J48" s="23">
        <f>45688+415362+358708</f>
        <v>819758</v>
      </c>
      <c r="K48" s="24">
        <f>SUM(C48:J48)</f>
        <v>5621468</v>
      </c>
      <c r="L48" s="20"/>
    </row>
    <row r="49" spans="1:12" ht="38.25" x14ac:dyDescent="0.2">
      <c r="A49" s="27">
        <v>2020100</v>
      </c>
      <c r="B49" s="41" t="s">
        <v>40</v>
      </c>
      <c r="C49" s="31">
        <f>650000+35119</f>
        <v>685119</v>
      </c>
      <c r="D49" s="31">
        <v>53138</v>
      </c>
      <c r="E49" s="31">
        <v>1500000</v>
      </c>
      <c r="F49" s="31">
        <v>2000000</v>
      </c>
      <c r="G49" s="31">
        <v>80000</v>
      </c>
      <c r="H49" s="31">
        <v>50000</v>
      </c>
      <c r="I49" s="31">
        <v>0</v>
      </c>
      <c r="J49" s="31">
        <f>44836+415362+358708</f>
        <v>818906</v>
      </c>
      <c r="K49" s="32">
        <f>SUM(C49:J49)</f>
        <v>5187163</v>
      </c>
      <c r="L49" s="20"/>
    </row>
    <row r="50" spans="1:12" ht="6.75" customHeight="1" x14ac:dyDescent="0.2">
      <c r="A50" s="27"/>
      <c r="B50" s="30"/>
      <c r="C50" s="31"/>
      <c r="D50" s="31"/>
      <c r="E50" s="31"/>
      <c r="F50" s="31"/>
      <c r="G50" s="31"/>
      <c r="H50" s="31"/>
      <c r="I50" s="31"/>
      <c r="J50" s="31"/>
      <c r="K50" s="24"/>
      <c r="L50" s="20"/>
    </row>
    <row r="51" spans="1:12" x14ac:dyDescent="0.2">
      <c r="A51" s="21">
        <v>2060000</v>
      </c>
      <c r="B51" s="25" t="s">
        <v>41</v>
      </c>
      <c r="C51" s="23">
        <f>150893+290163</f>
        <v>441056</v>
      </c>
      <c r="D51" s="23">
        <v>277</v>
      </c>
      <c r="E51" s="23">
        <v>49256</v>
      </c>
      <c r="F51" s="23">
        <v>6641</v>
      </c>
      <c r="G51" s="23">
        <v>4824</v>
      </c>
      <c r="H51" s="23">
        <v>17990</v>
      </c>
      <c r="I51" s="23">
        <v>312</v>
      </c>
      <c r="J51" s="23">
        <v>18088</v>
      </c>
      <c r="K51" s="24">
        <f>SUM(C51:J51)</f>
        <v>538444</v>
      </c>
      <c r="L51" s="20"/>
    </row>
    <row r="52" spans="1:12" x14ac:dyDescent="0.2">
      <c r="A52" s="27"/>
      <c r="B52" s="30"/>
      <c r="C52" s="23"/>
      <c r="D52" s="23"/>
      <c r="E52" s="23"/>
      <c r="F52" s="23"/>
      <c r="G52" s="23"/>
      <c r="H52" s="23"/>
      <c r="I52" s="23"/>
      <c r="J52" s="23"/>
      <c r="K52" s="24"/>
      <c r="L52" s="20"/>
    </row>
    <row r="53" spans="1:12" x14ac:dyDescent="0.2">
      <c r="A53" s="21">
        <v>2070000</v>
      </c>
      <c r="B53" s="25" t="s">
        <v>42</v>
      </c>
      <c r="C53" s="23">
        <v>1855294</v>
      </c>
      <c r="D53" s="23">
        <f>30617+8991</f>
        <v>39608</v>
      </c>
      <c r="E53" s="23">
        <f>2272948+100613</f>
        <v>2373561</v>
      </c>
      <c r="F53" s="23">
        <v>766616</v>
      </c>
      <c r="G53" s="23">
        <v>802524</v>
      </c>
      <c r="H53" s="23">
        <f>823783+2372631</f>
        <v>3196414</v>
      </c>
      <c r="I53" s="23">
        <v>453259</v>
      </c>
      <c r="J53" s="23">
        <v>263058</v>
      </c>
      <c r="K53" s="24">
        <f>SUM(C53:J53)</f>
        <v>9750334</v>
      </c>
      <c r="L53" s="20"/>
    </row>
    <row r="54" spans="1:12" ht="7.5" customHeight="1" x14ac:dyDescent="0.2">
      <c r="A54" s="27"/>
      <c r="B54" s="30"/>
      <c r="C54" s="23"/>
      <c r="D54" s="23"/>
      <c r="E54" s="23"/>
      <c r="F54" s="23"/>
      <c r="G54" s="23"/>
      <c r="H54" s="23"/>
      <c r="I54" s="23"/>
      <c r="J54" s="23"/>
      <c r="K54" s="24"/>
      <c r="L54" s="20"/>
    </row>
    <row r="55" spans="1:12" x14ac:dyDescent="0.2">
      <c r="A55" s="21">
        <v>2080000</v>
      </c>
      <c r="B55" s="25" t="s">
        <v>43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4">
        <f>SUM(C55:J55)</f>
        <v>0</v>
      </c>
      <c r="L55" s="20"/>
    </row>
    <row r="56" spans="1:12" ht="6" customHeight="1" x14ac:dyDescent="0.2">
      <c r="A56" s="27"/>
      <c r="B56" s="30"/>
      <c r="C56" s="23"/>
      <c r="D56" s="23"/>
      <c r="E56" s="23"/>
      <c r="F56" s="23"/>
      <c r="G56" s="23"/>
      <c r="H56" s="23"/>
      <c r="I56" s="23"/>
      <c r="J56" s="23"/>
      <c r="K56" s="24"/>
      <c r="L56" s="20"/>
    </row>
    <row r="57" spans="1:12" x14ac:dyDescent="0.2">
      <c r="A57" s="21">
        <v>2090000</v>
      </c>
      <c r="B57" s="25" t="s">
        <v>44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4">
        <f>SUM(C57:J57)</f>
        <v>0</v>
      </c>
      <c r="L57" s="20"/>
    </row>
    <row r="58" spans="1:12" x14ac:dyDescent="0.2">
      <c r="A58" s="27"/>
      <c r="B58" s="25"/>
      <c r="C58" s="23"/>
      <c r="D58" s="23"/>
      <c r="E58" s="23"/>
      <c r="F58" s="23"/>
      <c r="G58" s="23"/>
      <c r="H58" s="23"/>
      <c r="I58" s="23"/>
      <c r="J58" s="23"/>
      <c r="K58" s="24"/>
      <c r="L58" s="20"/>
    </row>
    <row r="59" spans="1:12" x14ac:dyDescent="0.2">
      <c r="A59" s="36">
        <v>4000000</v>
      </c>
      <c r="B59" s="37" t="s">
        <v>45</v>
      </c>
      <c r="C59" s="38">
        <f t="shared" ref="C59:J59" si="11">SUM(C60)</f>
        <v>5065992</v>
      </c>
      <c r="D59" s="38">
        <f t="shared" si="11"/>
        <v>2084823</v>
      </c>
      <c r="E59" s="38">
        <f t="shared" si="11"/>
        <v>1644224</v>
      </c>
      <c r="F59" s="38">
        <f t="shared" si="11"/>
        <v>3053027</v>
      </c>
      <c r="G59" s="38">
        <f t="shared" si="11"/>
        <v>659460</v>
      </c>
      <c r="H59" s="38">
        <f t="shared" si="11"/>
        <v>1870214</v>
      </c>
      <c r="I59" s="38">
        <f t="shared" si="11"/>
        <v>542206</v>
      </c>
      <c r="J59" s="38">
        <f t="shared" si="11"/>
        <v>416791</v>
      </c>
      <c r="K59" s="39">
        <f t="shared" ref="K59:K60" si="12">SUM(C59:J59)</f>
        <v>15336737</v>
      </c>
      <c r="L59" s="20"/>
    </row>
    <row r="60" spans="1:12" ht="25.5" x14ac:dyDescent="0.2">
      <c r="A60" s="21">
        <v>4020200</v>
      </c>
      <c r="B60" s="25" t="s">
        <v>46</v>
      </c>
      <c r="C60" s="23">
        <f>4662929+403063</f>
        <v>5065992</v>
      </c>
      <c r="D60" s="23">
        <v>2084823</v>
      </c>
      <c r="E60" s="23">
        <v>1644224</v>
      </c>
      <c r="F60" s="23">
        <f>1073549+1979478</f>
        <v>3053027</v>
      </c>
      <c r="G60" s="23">
        <v>659460</v>
      </c>
      <c r="H60" s="23">
        <v>1870214</v>
      </c>
      <c r="I60" s="23">
        <v>542206</v>
      </c>
      <c r="J60" s="23">
        <v>416791</v>
      </c>
      <c r="K60" s="24">
        <f t="shared" si="12"/>
        <v>15336737</v>
      </c>
      <c r="L60" s="20"/>
    </row>
    <row r="61" spans="1:12" x14ac:dyDescent="0.2">
      <c r="A61" s="21"/>
      <c r="B61" s="25"/>
      <c r="C61" s="23"/>
      <c r="D61" s="23"/>
      <c r="E61" s="23"/>
      <c r="F61" s="23"/>
      <c r="G61" s="23"/>
      <c r="H61" s="23"/>
      <c r="I61" s="23"/>
      <c r="J61" s="23"/>
      <c r="K61" s="24"/>
      <c r="L61" s="20"/>
    </row>
    <row r="62" spans="1:12" ht="26.25" thickBot="1" x14ac:dyDescent="0.25">
      <c r="A62" s="42">
        <v>5000000</v>
      </c>
      <c r="B62" s="43" t="s">
        <v>47</v>
      </c>
      <c r="C62" s="44">
        <f>25352403-5561609</f>
        <v>19790794</v>
      </c>
      <c r="D62" s="44">
        <f>521962+712232</f>
        <v>1234194</v>
      </c>
      <c r="E62" s="44">
        <v>21497680</v>
      </c>
      <c r="F62" s="44">
        <v>9510687</v>
      </c>
      <c r="G62" s="44">
        <f>3256710+60625</f>
        <v>3317335</v>
      </c>
      <c r="H62" s="44">
        <v>6171273</v>
      </c>
      <c r="I62" s="44">
        <v>6617364</v>
      </c>
      <c r="J62" s="44">
        <v>3114122</v>
      </c>
      <c r="K62" s="45">
        <f>SUM(C62:J62)</f>
        <v>71253449</v>
      </c>
      <c r="L62" s="20"/>
    </row>
    <row r="63" spans="1:12" ht="13.5" thickBot="1" x14ac:dyDescent="0.25">
      <c r="A63" s="46"/>
      <c r="B63" s="47" t="s">
        <v>48</v>
      </c>
      <c r="C63" s="48">
        <f>SUM(C14+C40+C59+C62)</f>
        <v>329319728</v>
      </c>
      <c r="D63" s="48">
        <f t="shared" ref="D63:J63" si="13">SUM(D14+D40+D59+D62)</f>
        <v>38504146</v>
      </c>
      <c r="E63" s="48">
        <f t="shared" si="13"/>
        <v>249204896</v>
      </c>
      <c r="F63" s="48">
        <f t="shared" si="13"/>
        <v>203630887</v>
      </c>
      <c r="G63" s="48">
        <f t="shared" si="13"/>
        <v>95024482</v>
      </c>
      <c r="H63" s="48">
        <f t="shared" si="13"/>
        <v>138726318</v>
      </c>
      <c r="I63" s="48">
        <f t="shared" si="13"/>
        <v>69134950</v>
      </c>
      <c r="J63" s="48">
        <f t="shared" si="13"/>
        <v>40275403</v>
      </c>
      <c r="K63" s="14">
        <f>SUM(C63:J63)</f>
        <v>1163820810</v>
      </c>
      <c r="L63" s="20"/>
    </row>
  </sheetData>
  <mergeCells count="9">
    <mergeCell ref="I7:K7"/>
    <mergeCell ref="H8:K8"/>
    <mergeCell ref="I9:K9"/>
    <mergeCell ref="A11:K11"/>
    <mergeCell ref="J1:K1"/>
    <mergeCell ref="I3:K3"/>
    <mergeCell ref="I5:K5"/>
    <mergeCell ref="H4:K4"/>
    <mergeCell ref="H2:K2"/>
  </mergeCells>
  <pageMargins left="0.39370078740157483" right="0.39370078740157483" top="1.1811023622047245" bottom="0.27559055118110237" header="0" footer="0"/>
  <pageSetup paperSize="9" scale="72" firstPageNumber="123" fitToHeight="5" orientation="landscape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13 </vt:lpstr>
      <vt:lpstr>'Приложение № 13 '!Заголовки_для_печати</vt:lpstr>
      <vt:lpstr>'Приложение № 13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2021-11-01T14:44:55Z</dcterms:modified>
</cp:coreProperties>
</file>