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340" yWindow="1380" windowWidth="22290" windowHeight="14220"/>
  </bookViews>
  <sheets>
    <sheet name="Приложение №3.1 (192)" sheetId="1" r:id="rId1"/>
  </sheets>
  <definedNames>
    <definedName name="_xlnm.Print_Titles" localSheetId="0">'Приложение №3.1 (192)'!$13:$13</definedName>
    <definedName name="_xlnm.Print_Area" localSheetId="0">'Приложение №3.1 (192)'!$A$1:$K$63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48" i="1" l="1"/>
  <c r="J49" i="1"/>
  <c r="H17" i="1"/>
  <c r="F17" i="1"/>
  <c r="E17" i="1"/>
  <c r="C17" i="1"/>
  <c r="D62" i="1" l="1"/>
  <c r="G45" i="1"/>
  <c r="D38" i="1"/>
  <c r="J21" i="1"/>
  <c r="I21" i="1"/>
  <c r="H21" i="1"/>
  <c r="G21" i="1"/>
  <c r="F21" i="1"/>
  <c r="E21" i="1"/>
  <c r="D21" i="1"/>
  <c r="C21" i="1"/>
  <c r="D17" i="1"/>
  <c r="F60" i="1" l="1"/>
  <c r="D59" i="1" l="1"/>
  <c r="E59" i="1"/>
  <c r="F59" i="1"/>
  <c r="G59" i="1"/>
  <c r="H59" i="1"/>
  <c r="I59" i="1"/>
  <c r="J59" i="1"/>
  <c r="D41" i="1"/>
  <c r="E41" i="1"/>
  <c r="F41" i="1"/>
  <c r="G41" i="1"/>
  <c r="H41" i="1"/>
  <c r="I41" i="1"/>
  <c r="J41" i="1"/>
  <c r="E40" i="1"/>
  <c r="D37" i="1"/>
  <c r="E37" i="1"/>
  <c r="F37" i="1"/>
  <c r="G37" i="1"/>
  <c r="H37" i="1"/>
  <c r="I37" i="1"/>
  <c r="J37" i="1"/>
  <c r="D29" i="1"/>
  <c r="E29" i="1"/>
  <c r="F29" i="1"/>
  <c r="G29" i="1"/>
  <c r="H29" i="1"/>
  <c r="I29" i="1"/>
  <c r="J29" i="1"/>
  <c r="D23" i="1"/>
  <c r="E23" i="1"/>
  <c r="F23" i="1"/>
  <c r="G23" i="1"/>
  <c r="H23" i="1"/>
  <c r="I23" i="1"/>
  <c r="J23" i="1"/>
  <c r="D15" i="1"/>
  <c r="E15" i="1"/>
  <c r="F15" i="1"/>
  <c r="G15" i="1"/>
  <c r="H15" i="1"/>
  <c r="I15" i="1"/>
  <c r="J15" i="1"/>
  <c r="C59" i="1"/>
  <c r="C41" i="1"/>
  <c r="C37" i="1"/>
  <c r="C29" i="1"/>
  <c r="C23" i="1"/>
  <c r="C15" i="1"/>
  <c r="K62" i="1"/>
  <c r="K60" i="1"/>
  <c r="K57" i="1"/>
  <c r="K55" i="1"/>
  <c r="K53" i="1"/>
  <c r="K51" i="1"/>
  <c r="K49" i="1"/>
  <c r="K48" i="1"/>
  <c r="K46" i="1"/>
  <c r="K45" i="1"/>
  <c r="K44" i="1"/>
  <c r="K43" i="1"/>
  <c r="K42" i="1"/>
  <c r="K38" i="1"/>
  <c r="K35" i="1"/>
  <c r="K33" i="1"/>
  <c r="K32" i="1"/>
  <c r="K31" i="1"/>
  <c r="K30" i="1"/>
  <c r="K28" i="1"/>
  <c r="K26" i="1"/>
  <c r="K24" i="1"/>
  <c r="K21" i="1"/>
  <c r="K20" i="1"/>
  <c r="K19" i="1"/>
  <c r="K18" i="1"/>
  <c r="K17" i="1"/>
  <c r="K16" i="1"/>
  <c r="C40" i="1" l="1"/>
  <c r="I40" i="1"/>
  <c r="J40" i="1"/>
  <c r="H40" i="1"/>
  <c r="F40" i="1"/>
  <c r="D40" i="1"/>
  <c r="G40" i="1"/>
  <c r="C14" i="1"/>
  <c r="K23" i="1"/>
  <c r="K37" i="1"/>
  <c r="K59" i="1"/>
  <c r="I14" i="1"/>
  <c r="G14" i="1"/>
  <c r="E14" i="1"/>
  <c r="K29" i="1"/>
  <c r="K15" i="1"/>
  <c r="K41" i="1"/>
  <c r="J14" i="1"/>
  <c r="H14" i="1"/>
  <c r="F14" i="1"/>
  <c r="D14" i="1"/>
  <c r="D63" i="1" l="1"/>
  <c r="I63" i="1"/>
  <c r="K40" i="1"/>
  <c r="J63" i="1"/>
  <c r="G63" i="1"/>
  <c r="H63" i="1"/>
  <c r="E63" i="1"/>
  <c r="C63" i="1"/>
  <c r="F63" i="1"/>
  <c r="K14" i="1"/>
  <c r="K63" i="1" l="1"/>
</calcChain>
</file>

<file path=xl/sharedStrings.xml><?xml version="1.0" encoding="utf-8"?>
<sst xmlns="http://schemas.openxmlformats.org/spreadsheetml/2006/main" count="58" uniqueCount="56">
  <si>
    <t>(руб.)</t>
  </si>
  <si>
    <t>Код</t>
  </si>
  <si>
    <t>Наименование групп, подгрупп, статей и подстатей доходов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</si>
  <si>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</si>
  <si>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</si>
  <si>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</si>
  <si>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</si>
  <si>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</si>
  <si>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</si>
  <si>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</si>
  <si>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</si>
  <si>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</si>
  <si>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Налоговые доходы</t>
  </si>
  <si>
    <t>Подоходные налоги</t>
  </si>
  <si>
    <t>Подоходный налог (налог на прибыль)</t>
  </si>
  <si>
    <t>Налог на доходы организаций по отрасли (подотрасли, виду деятельности)</t>
  </si>
  <si>
    <t>Налог с потенциально возможного к получению годового дохода для индивидуальных предпринимателей</t>
  </si>
  <si>
    <t>Налог с выручки организаций, применяющих упрощенную систему налогообложения, бухгалтерского учета и отчетности</t>
  </si>
  <si>
    <t>Налог с выручки индивидуальных предпринимателей, применяющих упрощенную систему налогообложения</t>
  </si>
  <si>
    <t>Подоходный налог с физических лиц</t>
  </si>
  <si>
    <t>Налоги на товары и услуги, лицензионные и регистрационные сборы</t>
  </si>
  <si>
    <t>Налог на добавленную стоимость</t>
  </si>
  <si>
    <t>Налоги на имущество</t>
  </si>
  <si>
    <t>Платежи за пользование природными ресурсами</t>
  </si>
  <si>
    <t>Земельный налог</t>
  </si>
  <si>
    <t>Земельный налог на земли сельскохозяйственного назначения</t>
  </si>
  <si>
    <t>Земельный налог на земли несельскохозяйственного назначения</t>
  </si>
  <si>
    <t>Земельный налог с физических лиц</t>
  </si>
  <si>
    <t>Отчисления от фиксированного сельскохозяйственного налога</t>
  </si>
  <si>
    <t>Налоги на внешнюю торговлю и внешнеэкономические операции</t>
  </si>
  <si>
    <t>Прочие налоги, пошлины и сборы</t>
  </si>
  <si>
    <t>Местные налоги и сборы</t>
  </si>
  <si>
    <t>Неналоговые доходы</t>
  </si>
  <si>
    <t>Доходы от имущества, находящегося в государственной и муниципальной собственности, или от деятельности</t>
  </si>
  <si>
    <t>Доходы от сдачи в аренду имущества, находящегося в государственной собственности</t>
  </si>
  <si>
    <t>Дивиденды по государственному долевому участию в акционерных предприятиях</t>
  </si>
  <si>
    <t>Погашение налогового и иных видов кредитов, займов</t>
  </si>
  <si>
    <t>Перечисление процентов за пользование кредитами, займами</t>
  </si>
  <si>
    <t>Платежи от государственных и муниципальных организаций</t>
  </si>
  <si>
    <t>Доходы от продажи имущества, находящегося в государственной и муниципальной собственности</t>
  </si>
  <si>
    <t>Поступления от приватизации объектов государственной и муниципальной собственности</t>
  </si>
  <si>
    <t>Административные платежи и сборы</t>
  </si>
  <si>
    <t>Штрафные санкции, возмещение ущерба</t>
  </si>
  <si>
    <t>Доходы от внешнеэкономической деятельности</t>
  </si>
  <si>
    <t>Прочие неналоговые доходы</t>
  </si>
  <si>
    <t>Доходы целевых бюджетных фондов</t>
  </si>
  <si>
    <t>Территориальные целевые бюджетные экологические фонды</t>
  </si>
  <si>
    <t>Доходы от предпринимательской и иной приносящей доход деятельности</t>
  </si>
  <si>
    <t>ИТОГО</t>
  </si>
  <si>
    <t>"О республиканском бюджете на 2021 год"</t>
  </si>
  <si>
    <t>Приложение № 3.1</t>
  </si>
  <si>
    <t xml:space="preserve">к Закону Приднестровской Молдавской Республики </t>
  </si>
  <si>
    <t>Доходы местных бюджетов в разрезе основных видов налоговых, неналоговых и иных обязательных платежей на 2021 год</t>
  </si>
  <si>
    <t>"О внесении изменений и дополнений</t>
  </si>
  <si>
    <t xml:space="preserve">в Закон Приднестровской Молдавской Республики </t>
  </si>
  <si>
    <t>Приложение №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</si>
</sst>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_р_._-;\-* #,##0_р_._-;_-* &quot;-&quot;??_р_._-;_-@_-"/>
    <numFmt numFmtId="167" formatCode="_-* #,##0\ _₽_-;\-* #,##0\ _₽_-;_-* &quot;-&quot;??\ _₽_-;_-@_-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49" fontId="2" fillId="2" borderId="0" xfId="0" applyNumberFormat="1" applyFont="1" applyFill="1" applyAlignment="1">
      <alignment wrapText="1"/>
    </xf>
    <xf numFmtId="0" fontId="2" fillId="2" borderId="0" xfId="0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wrapText="1"/>
    </xf>
    <xf numFmtId="167" fontId="2" fillId="2" borderId="0" xfId="0" applyNumberFormat="1" applyFont="1" applyFill="1" applyAlignment="1">
      <alignment horizontal="right" wrapText="1"/>
    </xf>
    <xf numFmtId="0" fontId="2" fillId="2" borderId="0" xfId="0" applyFont="1" applyFill="1" applyAlignment="1">
      <alignment wrapText="1"/>
    </xf>
    <xf numFmtId="0" fontId="3" fillId="3" borderId="0" xfId="0" applyFont="1" applyFill="1" applyAlignment="1">
      <alignment horizontal="right" wrapText="1"/>
    </xf>
    <xf numFmtId="0" fontId="4" fillId="2" borderId="0" xfId="0" applyFont="1" applyFill="1" applyAlignment="1">
      <alignment horizontal="center" wrapText="1"/>
    </xf>
    <xf numFmtId="164" fontId="4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horizontal="right" wrapText="1"/>
    </xf>
    <xf numFmtId="166" fontId="2" fillId="2" borderId="0" xfId="0" applyNumberFormat="1" applyFont="1" applyFill="1" applyAlignment="1">
      <alignment wrapText="1"/>
    </xf>
    <xf numFmtId="1" fontId="2" fillId="2" borderId="0" xfId="0" applyNumberFormat="1" applyFont="1" applyFill="1" applyAlignment="1">
      <alignment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wrapText="1"/>
    </xf>
    <xf numFmtId="2" fontId="4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wrapText="1"/>
    </xf>
    <xf numFmtId="165" fontId="2" fillId="2" borderId="1" xfId="0" applyNumberFormat="1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164" fontId="4" fillId="2" borderId="3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wrapText="1"/>
    </xf>
    <xf numFmtId="164" fontId="2" fillId="2" borderId="3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wrapText="1"/>
    </xf>
    <xf numFmtId="0" fontId="4" fillId="2" borderId="2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2" fillId="2" borderId="0" xfId="0" applyFont="1" applyFill="1" applyAlignment="1">
      <alignment vertical="center" wrapText="1"/>
    </xf>
    <xf numFmtId="0" fontId="4" fillId="4" borderId="4" xfId="0" applyFont="1" applyFill="1" applyBorder="1" applyAlignment="1">
      <alignment wrapText="1"/>
    </xf>
    <xf numFmtId="0" fontId="4" fillId="4" borderId="5" xfId="0" applyFont="1" applyFill="1" applyBorder="1" applyAlignment="1">
      <alignment horizontal="center" wrapText="1"/>
    </xf>
    <xf numFmtId="164" fontId="4" fillId="4" borderId="5" xfId="0" applyNumberFormat="1" applyFont="1" applyFill="1" applyBorder="1" applyAlignment="1">
      <alignment horizontal="center" vertical="center" wrapText="1"/>
    </xf>
    <xf numFmtId="164" fontId="4" fillId="4" borderId="6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wrapText="1"/>
    </xf>
    <xf numFmtId="0" fontId="4" fillId="4" borderId="11" xfId="0" applyFont="1" applyFill="1" applyBorder="1" applyAlignment="1">
      <alignment horizontal="left" wrapText="1"/>
    </xf>
    <xf numFmtId="164" fontId="4" fillId="4" borderId="11" xfId="0" applyNumberFormat="1" applyFont="1" applyFill="1" applyBorder="1" applyAlignment="1">
      <alignment horizontal="center" vertical="center" wrapText="1"/>
    </xf>
    <xf numFmtId="164" fontId="4" fillId="4" borderId="12" xfId="0" applyNumberFormat="1" applyFont="1" applyFill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wrapText="1"/>
    </xf>
    <xf numFmtId="164" fontId="4" fillId="2" borderId="15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right" wrapText="1"/>
    </xf>
    <xf numFmtId="0" fontId="4" fillId="2" borderId="0" xfId="0" applyFont="1" applyFill="1" applyAlignment="1">
      <alignment horizontal="center" wrapText="1"/>
    </xf>
    <xf numFmtId="4" fontId="3" fillId="0" borderId="0" xfId="0" applyNumberFormat="1" applyFont="1" applyFill="1" applyAlignment="1">
      <alignment horizontal="right" vertical="center" wrapText="1"/>
    </xf>
    <xf numFmtId="4" fontId="3" fillId="0" borderId="0" xfId="0" applyNumberFormat="1" applyFont="1" applyAlignment="1">
      <alignment horizontal="right" vertical="center" wrapText="1"/>
    </xf>
    <xf numFmtId="0" fontId="3" fillId="0" borderId="0" xfId="0" applyFont="1" applyFill="1" applyAlignment="1">
      <alignment horizontal="right" vertical="center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tabSelected="1" view="pageBreakPreview" zoomScaleNormal="90" zoomScaleSheetLayoutView="100" workbookViewId="0">
      <pane xSplit="2" ySplit="13" topLeftCell="C62" activePane="bottomRight" state="frozen"/>
      <selection pane="topRight" activeCell="C1" sqref="C1"/>
      <selection pane="bottomLeft" activeCell="A10" sqref="A10"/>
      <selection pane="bottomRight" activeCell="B16" sqref="B16"/>
    </sheetView>
  </sheetViews>
  <sheetFormatPr defaultRowHeight="15.75" x14ac:dyDescent="0.25"/>
  <cols>
    <col min="1" max="1" width="10.5703125" style="2" customWidth="1"/>
    <col min="2" max="2" width="42.140625" style="1" customWidth="1"/>
    <col min="3" max="3" width="15.7109375" style="3" bestFit="1" customWidth="1"/>
    <col min="4" max="4" width="14.5703125" style="3" bestFit="1" customWidth="1"/>
    <col min="5" max="6" width="15.7109375" style="3" bestFit="1" customWidth="1"/>
    <col min="7" max="7" width="14.5703125" style="3" bestFit="1" customWidth="1"/>
    <col min="8" max="8" width="15.7109375" style="3" bestFit="1" customWidth="1"/>
    <col min="9" max="9" width="16.140625" style="3" bestFit="1" customWidth="1"/>
    <col min="10" max="10" width="14.5703125" style="3" bestFit="1" customWidth="1"/>
    <col min="11" max="11" width="16.5703125" style="3" bestFit="1" customWidth="1"/>
    <col min="12" max="12" width="11.140625" style="5" bestFit="1" customWidth="1"/>
    <col min="13" max="212" width="9.140625" style="5"/>
    <col min="213" max="213" width="7.85546875" style="5" customWidth="1"/>
    <col min="214" max="214" width="62.7109375" style="5" customWidth="1"/>
    <col min="215" max="215" width="14.42578125" style="5" customWidth="1"/>
    <col min="216" max="216" width="13.7109375" style="5" customWidth="1"/>
    <col min="217" max="217" width="14.5703125" style="5" customWidth="1"/>
    <col min="218" max="218" width="14" style="5" customWidth="1"/>
    <col min="219" max="220" width="13.42578125" style="5" bestFit="1" customWidth="1"/>
    <col min="221" max="221" width="15.42578125" style="5" customWidth="1"/>
    <col min="222" max="222" width="13.42578125" style="5" bestFit="1" customWidth="1"/>
    <col min="223" max="223" width="14" style="5" customWidth="1"/>
    <col min="224" max="224" width="18.5703125" style="5" customWidth="1"/>
    <col min="225" max="225" width="8.140625" style="5" bestFit="1" customWidth="1"/>
    <col min="226" max="468" width="9.140625" style="5"/>
    <col min="469" max="469" width="7.85546875" style="5" customWidth="1"/>
    <col min="470" max="470" width="62.7109375" style="5" customWidth="1"/>
    <col min="471" max="471" width="14.42578125" style="5" customWidth="1"/>
    <col min="472" max="472" width="13.7109375" style="5" customWidth="1"/>
    <col min="473" max="473" width="14.5703125" style="5" customWidth="1"/>
    <col min="474" max="474" width="14" style="5" customWidth="1"/>
    <col min="475" max="476" width="13.42578125" style="5" bestFit="1" customWidth="1"/>
    <col min="477" max="477" width="15.42578125" style="5" customWidth="1"/>
    <col min="478" max="478" width="13.42578125" style="5" bestFit="1" customWidth="1"/>
    <col min="479" max="479" width="14" style="5" customWidth="1"/>
    <col min="480" max="480" width="18.5703125" style="5" customWidth="1"/>
    <col min="481" max="481" width="8.140625" style="5" bestFit="1" customWidth="1"/>
    <col min="482" max="724" width="9.140625" style="5"/>
    <col min="725" max="725" width="7.85546875" style="5" customWidth="1"/>
    <col min="726" max="726" width="62.7109375" style="5" customWidth="1"/>
    <col min="727" max="727" width="14.42578125" style="5" customWidth="1"/>
    <col min="728" max="728" width="13.7109375" style="5" customWidth="1"/>
    <col min="729" max="729" width="14.5703125" style="5" customWidth="1"/>
    <col min="730" max="730" width="14" style="5" customWidth="1"/>
    <col min="731" max="732" width="13.42578125" style="5" bestFit="1" customWidth="1"/>
    <col min="733" max="733" width="15.42578125" style="5" customWidth="1"/>
    <col min="734" max="734" width="13.42578125" style="5" bestFit="1" customWidth="1"/>
    <col min="735" max="735" width="14" style="5" customWidth="1"/>
    <col min="736" max="736" width="18.5703125" style="5" customWidth="1"/>
    <col min="737" max="737" width="8.140625" style="5" bestFit="1" customWidth="1"/>
    <col min="738" max="980" width="9.140625" style="5"/>
    <col min="981" max="981" width="7.85546875" style="5" customWidth="1"/>
    <col min="982" max="982" width="62.7109375" style="5" customWidth="1"/>
    <col min="983" max="983" width="14.42578125" style="5" customWidth="1"/>
    <col min="984" max="984" width="13.7109375" style="5" customWidth="1"/>
    <col min="985" max="985" width="14.5703125" style="5" customWidth="1"/>
    <col min="986" max="986" width="14" style="5" customWidth="1"/>
    <col min="987" max="988" width="13.42578125" style="5" bestFit="1" customWidth="1"/>
    <col min="989" max="989" width="15.42578125" style="5" customWidth="1"/>
    <col min="990" max="990" width="13.42578125" style="5" bestFit="1" customWidth="1"/>
    <col min="991" max="991" width="14" style="5" customWidth="1"/>
    <col min="992" max="992" width="18.5703125" style="5" customWidth="1"/>
    <col min="993" max="993" width="8.140625" style="5" bestFit="1" customWidth="1"/>
    <col min="994" max="1236" width="9.140625" style="5"/>
    <col min="1237" max="1237" width="7.85546875" style="5" customWidth="1"/>
    <col min="1238" max="1238" width="62.7109375" style="5" customWidth="1"/>
    <col min="1239" max="1239" width="14.42578125" style="5" customWidth="1"/>
    <col min="1240" max="1240" width="13.7109375" style="5" customWidth="1"/>
    <col min="1241" max="1241" width="14.5703125" style="5" customWidth="1"/>
    <col min="1242" max="1242" width="14" style="5" customWidth="1"/>
    <col min="1243" max="1244" width="13.42578125" style="5" bestFit="1" customWidth="1"/>
    <col min="1245" max="1245" width="15.42578125" style="5" customWidth="1"/>
    <col min="1246" max="1246" width="13.42578125" style="5" bestFit="1" customWidth="1"/>
    <col min="1247" max="1247" width="14" style="5" customWidth="1"/>
    <col min="1248" max="1248" width="18.5703125" style="5" customWidth="1"/>
    <col min="1249" max="1249" width="8.140625" style="5" bestFit="1" customWidth="1"/>
    <col min="1250" max="1492" width="9.140625" style="5"/>
    <col min="1493" max="1493" width="7.85546875" style="5" customWidth="1"/>
    <col min="1494" max="1494" width="62.7109375" style="5" customWidth="1"/>
    <col min="1495" max="1495" width="14.42578125" style="5" customWidth="1"/>
    <col min="1496" max="1496" width="13.7109375" style="5" customWidth="1"/>
    <col min="1497" max="1497" width="14.5703125" style="5" customWidth="1"/>
    <col min="1498" max="1498" width="14" style="5" customWidth="1"/>
    <col min="1499" max="1500" width="13.42578125" style="5" bestFit="1" customWidth="1"/>
    <col min="1501" max="1501" width="15.42578125" style="5" customWidth="1"/>
    <col min="1502" max="1502" width="13.42578125" style="5" bestFit="1" customWidth="1"/>
    <col min="1503" max="1503" width="14" style="5" customWidth="1"/>
    <col min="1504" max="1504" width="18.5703125" style="5" customWidth="1"/>
    <col min="1505" max="1505" width="8.140625" style="5" bestFit="1" customWidth="1"/>
    <col min="1506" max="1748" width="9.140625" style="5"/>
    <col min="1749" max="1749" width="7.85546875" style="5" customWidth="1"/>
    <col min="1750" max="1750" width="62.7109375" style="5" customWidth="1"/>
    <col min="1751" max="1751" width="14.42578125" style="5" customWidth="1"/>
    <col min="1752" max="1752" width="13.7109375" style="5" customWidth="1"/>
    <col min="1753" max="1753" width="14.5703125" style="5" customWidth="1"/>
    <col min="1754" max="1754" width="14" style="5" customWidth="1"/>
    <col min="1755" max="1756" width="13.42578125" style="5" bestFit="1" customWidth="1"/>
    <col min="1757" max="1757" width="15.42578125" style="5" customWidth="1"/>
    <col min="1758" max="1758" width="13.42578125" style="5" bestFit="1" customWidth="1"/>
    <col min="1759" max="1759" width="14" style="5" customWidth="1"/>
    <col min="1760" max="1760" width="18.5703125" style="5" customWidth="1"/>
    <col min="1761" max="1761" width="8.140625" style="5" bestFit="1" customWidth="1"/>
    <col min="1762" max="2004" width="9.140625" style="5"/>
    <col min="2005" max="2005" width="7.85546875" style="5" customWidth="1"/>
    <col min="2006" max="2006" width="62.7109375" style="5" customWidth="1"/>
    <col min="2007" max="2007" width="14.42578125" style="5" customWidth="1"/>
    <col min="2008" max="2008" width="13.7109375" style="5" customWidth="1"/>
    <col min="2009" max="2009" width="14.5703125" style="5" customWidth="1"/>
    <col min="2010" max="2010" width="14" style="5" customWidth="1"/>
    <col min="2011" max="2012" width="13.42578125" style="5" bestFit="1" customWidth="1"/>
    <col min="2013" max="2013" width="15.42578125" style="5" customWidth="1"/>
    <col min="2014" max="2014" width="13.42578125" style="5" bestFit="1" customWidth="1"/>
    <col min="2015" max="2015" width="14" style="5" customWidth="1"/>
    <col min="2016" max="2016" width="18.5703125" style="5" customWidth="1"/>
    <col min="2017" max="2017" width="8.140625" style="5" bestFit="1" customWidth="1"/>
    <col min="2018" max="2260" width="9.140625" style="5"/>
    <col min="2261" max="2261" width="7.85546875" style="5" customWidth="1"/>
    <col min="2262" max="2262" width="62.7109375" style="5" customWidth="1"/>
    <col min="2263" max="2263" width="14.42578125" style="5" customWidth="1"/>
    <col min="2264" max="2264" width="13.7109375" style="5" customWidth="1"/>
    <col min="2265" max="2265" width="14.5703125" style="5" customWidth="1"/>
    <col min="2266" max="2266" width="14" style="5" customWidth="1"/>
    <col min="2267" max="2268" width="13.42578125" style="5" bestFit="1" customWidth="1"/>
    <col min="2269" max="2269" width="15.42578125" style="5" customWidth="1"/>
    <col min="2270" max="2270" width="13.42578125" style="5" bestFit="1" customWidth="1"/>
    <col min="2271" max="2271" width="14" style="5" customWidth="1"/>
    <col min="2272" max="2272" width="18.5703125" style="5" customWidth="1"/>
    <col min="2273" max="2273" width="8.140625" style="5" bestFit="1" customWidth="1"/>
    <col min="2274" max="2516" width="9.140625" style="5"/>
    <col min="2517" max="2517" width="7.85546875" style="5" customWidth="1"/>
    <col min="2518" max="2518" width="62.7109375" style="5" customWidth="1"/>
    <col min="2519" max="2519" width="14.42578125" style="5" customWidth="1"/>
    <col min="2520" max="2520" width="13.7109375" style="5" customWidth="1"/>
    <col min="2521" max="2521" width="14.5703125" style="5" customWidth="1"/>
    <col min="2522" max="2522" width="14" style="5" customWidth="1"/>
    <col min="2523" max="2524" width="13.42578125" style="5" bestFit="1" customWidth="1"/>
    <col min="2525" max="2525" width="15.42578125" style="5" customWidth="1"/>
    <col min="2526" max="2526" width="13.42578125" style="5" bestFit="1" customWidth="1"/>
    <col min="2527" max="2527" width="14" style="5" customWidth="1"/>
    <col min="2528" max="2528" width="18.5703125" style="5" customWidth="1"/>
    <col min="2529" max="2529" width="8.140625" style="5" bestFit="1" customWidth="1"/>
    <col min="2530" max="2772" width="9.140625" style="5"/>
    <col min="2773" max="2773" width="7.85546875" style="5" customWidth="1"/>
    <col min="2774" max="2774" width="62.7109375" style="5" customWidth="1"/>
    <col min="2775" max="2775" width="14.42578125" style="5" customWidth="1"/>
    <col min="2776" max="2776" width="13.7109375" style="5" customWidth="1"/>
    <col min="2777" max="2777" width="14.5703125" style="5" customWidth="1"/>
    <col min="2778" max="2778" width="14" style="5" customWidth="1"/>
    <col min="2779" max="2780" width="13.42578125" style="5" bestFit="1" customWidth="1"/>
    <col min="2781" max="2781" width="15.42578125" style="5" customWidth="1"/>
    <col min="2782" max="2782" width="13.42578125" style="5" bestFit="1" customWidth="1"/>
    <col min="2783" max="2783" width="14" style="5" customWidth="1"/>
    <col min="2784" max="2784" width="18.5703125" style="5" customWidth="1"/>
    <col min="2785" max="2785" width="8.140625" style="5" bestFit="1" customWidth="1"/>
    <col min="2786" max="3028" width="9.140625" style="5"/>
    <col min="3029" max="3029" width="7.85546875" style="5" customWidth="1"/>
    <col min="3030" max="3030" width="62.7109375" style="5" customWidth="1"/>
    <col min="3031" max="3031" width="14.42578125" style="5" customWidth="1"/>
    <col min="3032" max="3032" width="13.7109375" style="5" customWidth="1"/>
    <col min="3033" max="3033" width="14.5703125" style="5" customWidth="1"/>
    <col min="3034" max="3034" width="14" style="5" customWidth="1"/>
    <col min="3035" max="3036" width="13.42578125" style="5" bestFit="1" customWidth="1"/>
    <col min="3037" max="3037" width="15.42578125" style="5" customWidth="1"/>
    <col min="3038" max="3038" width="13.42578125" style="5" bestFit="1" customWidth="1"/>
    <col min="3039" max="3039" width="14" style="5" customWidth="1"/>
    <col min="3040" max="3040" width="18.5703125" style="5" customWidth="1"/>
    <col min="3041" max="3041" width="8.140625" style="5" bestFit="1" customWidth="1"/>
    <col min="3042" max="3284" width="9.140625" style="5"/>
    <col min="3285" max="3285" width="7.85546875" style="5" customWidth="1"/>
    <col min="3286" max="3286" width="62.7109375" style="5" customWidth="1"/>
    <col min="3287" max="3287" width="14.42578125" style="5" customWidth="1"/>
    <col min="3288" max="3288" width="13.7109375" style="5" customWidth="1"/>
    <col min="3289" max="3289" width="14.5703125" style="5" customWidth="1"/>
    <col min="3290" max="3290" width="14" style="5" customWidth="1"/>
    <col min="3291" max="3292" width="13.42578125" style="5" bestFit="1" customWidth="1"/>
    <col min="3293" max="3293" width="15.42578125" style="5" customWidth="1"/>
    <col min="3294" max="3294" width="13.42578125" style="5" bestFit="1" customWidth="1"/>
    <col min="3295" max="3295" width="14" style="5" customWidth="1"/>
    <col min="3296" max="3296" width="18.5703125" style="5" customWidth="1"/>
    <col min="3297" max="3297" width="8.140625" style="5" bestFit="1" customWidth="1"/>
    <col min="3298" max="3540" width="9.140625" style="5"/>
    <col min="3541" max="3541" width="7.85546875" style="5" customWidth="1"/>
    <col min="3542" max="3542" width="62.7109375" style="5" customWidth="1"/>
    <col min="3543" max="3543" width="14.42578125" style="5" customWidth="1"/>
    <col min="3544" max="3544" width="13.7109375" style="5" customWidth="1"/>
    <col min="3545" max="3545" width="14.5703125" style="5" customWidth="1"/>
    <col min="3546" max="3546" width="14" style="5" customWidth="1"/>
    <col min="3547" max="3548" width="13.42578125" style="5" bestFit="1" customWidth="1"/>
    <col min="3549" max="3549" width="15.42578125" style="5" customWidth="1"/>
    <col min="3550" max="3550" width="13.42578125" style="5" bestFit="1" customWidth="1"/>
    <col min="3551" max="3551" width="14" style="5" customWidth="1"/>
    <col min="3552" max="3552" width="18.5703125" style="5" customWidth="1"/>
    <col min="3553" max="3553" width="8.140625" style="5" bestFit="1" customWidth="1"/>
    <col min="3554" max="3796" width="9.140625" style="5"/>
    <col min="3797" max="3797" width="7.85546875" style="5" customWidth="1"/>
    <col min="3798" max="3798" width="62.7109375" style="5" customWidth="1"/>
    <col min="3799" max="3799" width="14.42578125" style="5" customWidth="1"/>
    <col min="3800" max="3800" width="13.7109375" style="5" customWidth="1"/>
    <col min="3801" max="3801" width="14.5703125" style="5" customWidth="1"/>
    <col min="3802" max="3802" width="14" style="5" customWidth="1"/>
    <col min="3803" max="3804" width="13.42578125" style="5" bestFit="1" customWidth="1"/>
    <col min="3805" max="3805" width="15.42578125" style="5" customWidth="1"/>
    <col min="3806" max="3806" width="13.42578125" style="5" bestFit="1" customWidth="1"/>
    <col min="3807" max="3807" width="14" style="5" customWidth="1"/>
    <col min="3808" max="3808" width="18.5703125" style="5" customWidth="1"/>
    <col min="3809" max="3809" width="8.140625" style="5" bestFit="1" customWidth="1"/>
    <col min="3810" max="4052" width="9.140625" style="5"/>
    <col min="4053" max="4053" width="7.85546875" style="5" customWidth="1"/>
    <col min="4054" max="4054" width="62.7109375" style="5" customWidth="1"/>
    <col min="4055" max="4055" width="14.42578125" style="5" customWidth="1"/>
    <col min="4056" max="4056" width="13.7109375" style="5" customWidth="1"/>
    <col min="4057" max="4057" width="14.5703125" style="5" customWidth="1"/>
    <col min="4058" max="4058" width="14" style="5" customWidth="1"/>
    <col min="4059" max="4060" width="13.42578125" style="5" bestFit="1" customWidth="1"/>
    <col min="4061" max="4061" width="15.42578125" style="5" customWidth="1"/>
    <col min="4062" max="4062" width="13.42578125" style="5" bestFit="1" customWidth="1"/>
    <col min="4063" max="4063" width="14" style="5" customWidth="1"/>
    <col min="4064" max="4064" width="18.5703125" style="5" customWidth="1"/>
    <col min="4065" max="4065" width="8.140625" style="5" bestFit="1" customWidth="1"/>
    <col min="4066" max="4308" width="9.140625" style="5"/>
    <col min="4309" max="4309" width="7.85546875" style="5" customWidth="1"/>
    <col min="4310" max="4310" width="62.7109375" style="5" customWidth="1"/>
    <col min="4311" max="4311" width="14.42578125" style="5" customWidth="1"/>
    <col min="4312" max="4312" width="13.7109375" style="5" customWidth="1"/>
    <col min="4313" max="4313" width="14.5703125" style="5" customWidth="1"/>
    <col min="4314" max="4314" width="14" style="5" customWidth="1"/>
    <col min="4315" max="4316" width="13.42578125" style="5" bestFit="1" customWidth="1"/>
    <col min="4317" max="4317" width="15.42578125" style="5" customWidth="1"/>
    <col min="4318" max="4318" width="13.42578125" style="5" bestFit="1" customWidth="1"/>
    <col min="4319" max="4319" width="14" style="5" customWidth="1"/>
    <col min="4320" max="4320" width="18.5703125" style="5" customWidth="1"/>
    <col min="4321" max="4321" width="8.140625" style="5" bestFit="1" customWidth="1"/>
    <col min="4322" max="4564" width="9.140625" style="5"/>
    <col min="4565" max="4565" width="7.85546875" style="5" customWidth="1"/>
    <col min="4566" max="4566" width="62.7109375" style="5" customWidth="1"/>
    <col min="4567" max="4567" width="14.42578125" style="5" customWidth="1"/>
    <col min="4568" max="4568" width="13.7109375" style="5" customWidth="1"/>
    <col min="4569" max="4569" width="14.5703125" style="5" customWidth="1"/>
    <col min="4570" max="4570" width="14" style="5" customWidth="1"/>
    <col min="4571" max="4572" width="13.42578125" style="5" bestFit="1" customWidth="1"/>
    <col min="4573" max="4573" width="15.42578125" style="5" customWidth="1"/>
    <col min="4574" max="4574" width="13.42578125" style="5" bestFit="1" customWidth="1"/>
    <col min="4575" max="4575" width="14" style="5" customWidth="1"/>
    <col min="4576" max="4576" width="18.5703125" style="5" customWidth="1"/>
    <col min="4577" max="4577" width="8.140625" style="5" bestFit="1" customWidth="1"/>
    <col min="4578" max="4820" width="9.140625" style="5"/>
    <col min="4821" max="4821" width="7.85546875" style="5" customWidth="1"/>
    <col min="4822" max="4822" width="62.7109375" style="5" customWidth="1"/>
    <col min="4823" max="4823" width="14.42578125" style="5" customWidth="1"/>
    <col min="4824" max="4824" width="13.7109375" style="5" customWidth="1"/>
    <col min="4825" max="4825" width="14.5703125" style="5" customWidth="1"/>
    <col min="4826" max="4826" width="14" style="5" customWidth="1"/>
    <col min="4827" max="4828" width="13.42578125" style="5" bestFit="1" customWidth="1"/>
    <col min="4829" max="4829" width="15.42578125" style="5" customWidth="1"/>
    <col min="4830" max="4830" width="13.42578125" style="5" bestFit="1" customWidth="1"/>
    <col min="4831" max="4831" width="14" style="5" customWidth="1"/>
    <col min="4832" max="4832" width="18.5703125" style="5" customWidth="1"/>
    <col min="4833" max="4833" width="8.140625" style="5" bestFit="1" customWidth="1"/>
    <col min="4834" max="5076" width="9.140625" style="5"/>
    <col min="5077" max="5077" width="7.85546875" style="5" customWidth="1"/>
    <col min="5078" max="5078" width="62.7109375" style="5" customWidth="1"/>
    <col min="5079" max="5079" width="14.42578125" style="5" customWidth="1"/>
    <col min="5080" max="5080" width="13.7109375" style="5" customWidth="1"/>
    <col min="5081" max="5081" width="14.5703125" style="5" customWidth="1"/>
    <col min="5082" max="5082" width="14" style="5" customWidth="1"/>
    <col min="5083" max="5084" width="13.42578125" style="5" bestFit="1" customWidth="1"/>
    <col min="5085" max="5085" width="15.42578125" style="5" customWidth="1"/>
    <col min="5086" max="5086" width="13.42578125" style="5" bestFit="1" customWidth="1"/>
    <col min="5087" max="5087" width="14" style="5" customWidth="1"/>
    <col min="5088" max="5088" width="18.5703125" style="5" customWidth="1"/>
    <col min="5089" max="5089" width="8.140625" style="5" bestFit="1" customWidth="1"/>
    <col min="5090" max="5332" width="9.140625" style="5"/>
    <col min="5333" max="5333" width="7.85546875" style="5" customWidth="1"/>
    <col min="5334" max="5334" width="62.7109375" style="5" customWidth="1"/>
    <col min="5335" max="5335" width="14.42578125" style="5" customWidth="1"/>
    <col min="5336" max="5336" width="13.7109375" style="5" customWidth="1"/>
    <col min="5337" max="5337" width="14.5703125" style="5" customWidth="1"/>
    <col min="5338" max="5338" width="14" style="5" customWidth="1"/>
    <col min="5339" max="5340" width="13.42578125" style="5" bestFit="1" customWidth="1"/>
    <col min="5341" max="5341" width="15.42578125" style="5" customWidth="1"/>
    <col min="5342" max="5342" width="13.42578125" style="5" bestFit="1" customWidth="1"/>
    <col min="5343" max="5343" width="14" style="5" customWidth="1"/>
    <col min="5344" max="5344" width="18.5703125" style="5" customWidth="1"/>
    <col min="5345" max="5345" width="8.140625" style="5" bestFit="1" customWidth="1"/>
    <col min="5346" max="5588" width="9.140625" style="5"/>
    <col min="5589" max="5589" width="7.85546875" style="5" customWidth="1"/>
    <col min="5590" max="5590" width="62.7109375" style="5" customWidth="1"/>
    <col min="5591" max="5591" width="14.42578125" style="5" customWidth="1"/>
    <col min="5592" max="5592" width="13.7109375" style="5" customWidth="1"/>
    <col min="5593" max="5593" width="14.5703125" style="5" customWidth="1"/>
    <col min="5594" max="5594" width="14" style="5" customWidth="1"/>
    <col min="5595" max="5596" width="13.42578125" style="5" bestFit="1" customWidth="1"/>
    <col min="5597" max="5597" width="15.42578125" style="5" customWidth="1"/>
    <col min="5598" max="5598" width="13.42578125" style="5" bestFit="1" customWidth="1"/>
    <col min="5599" max="5599" width="14" style="5" customWidth="1"/>
    <col min="5600" max="5600" width="18.5703125" style="5" customWidth="1"/>
    <col min="5601" max="5601" width="8.140625" style="5" bestFit="1" customWidth="1"/>
    <col min="5602" max="5844" width="9.140625" style="5"/>
    <col min="5845" max="5845" width="7.85546875" style="5" customWidth="1"/>
    <col min="5846" max="5846" width="62.7109375" style="5" customWidth="1"/>
    <col min="5847" max="5847" width="14.42578125" style="5" customWidth="1"/>
    <col min="5848" max="5848" width="13.7109375" style="5" customWidth="1"/>
    <col min="5849" max="5849" width="14.5703125" style="5" customWidth="1"/>
    <col min="5850" max="5850" width="14" style="5" customWidth="1"/>
    <col min="5851" max="5852" width="13.42578125" style="5" bestFit="1" customWidth="1"/>
    <col min="5853" max="5853" width="15.42578125" style="5" customWidth="1"/>
    <col min="5854" max="5854" width="13.42578125" style="5" bestFit="1" customWidth="1"/>
    <col min="5855" max="5855" width="14" style="5" customWidth="1"/>
    <col min="5856" max="5856" width="18.5703125" style="5" customWidth="1"/>
    <col min="5857" max="5857" width="8.140625" style="5" bestFit="1" customWidth="1"/>
    <col min="5858" max="6100" width="9.140625" style="5"/>
    <col min="6101" max="6101" width="7.85546875" style="5" customWidth="1"/>
    <col min="6102" max="6102" width="62.7109375" style="5" customWidth="1"/>
    <col min="6103" max="6103" width="14.42578125" style="5" customWidth="1"/>
    <col min="6104" max="6104" width="13.7109375" style="5" customWidth="1"/>
    <col min="6105" max="6105" width="14.5703125" style="5" customWidth="1"/>
    <col min="6106" max="6106" width="14" style="5" customWidth="1"/>
    <col min="6107" max="6108" width="13.42578125" style="5" bestFit="1" customWidth="1"/>
    <col min="6109" max="6109" width="15.42578125" style="5" customWidth="1"/>
    <col min="6110" max="6110" width="13.42578125" style="5" bestFit="1" customWidth="1"/>
    <col min="6111" max="6111" width="14" style="5" customWidth="1"/>
    <col min="6112" max="6112" width="18.5703125" style="5" customWidth="1"/>
    <col min="6113" max="6113" width="8.140625" style="5" bestFit="1" customWidth="1"/>
    <col min="6114" max="6356" width="9.140625" style="5"/>
    <col min="6357" max="6357" width="7.85546875" style="5" customWidth="1"/>
    <col min="6358" max="6358" width="62.7109375" style="5" customWidth="1"/>
    <col min="6359" max="6359" width="14.42578125" style="5" customWidth="1"/>
    <col min="6360" max="6360" width="13.7109375" style="5" customWidth="1"/>
    <col min="6361" max="6361" width="14.5703125" style="5" customWidth="1"/>
    <col min="6362" max="6362" width="14" style="5" customWidth="1"/>
    <col min="6363" max="6364" width="13.42578125" style="5" bestFit="1" customWidth="1"/>
    <col min="6365" max="6365" width="15.42578125" style="5" customWidth="1"/>
    <col min="6366" max="6366" width="13.42578125" style="5" bestFit="1" customWidth="1"/>
    <col min="6367" max="6367" width="14" style="5" customWidth="1"/>
    <col min="6368" max="6368" width="18.5703125" style="5" customWidth="1"/>
    <col min="6369" max="6369" width="8.140625" style="5" bestFit="1" customWidth="1"/>
    <col min="6370" max="6612" width="9.140625" style="5"/>
    <col min="6613" max="6613" width="7.85546875" style="5" customWidth="1"/>
    <col min="6614" max="6614" width="62.7109375" style="5" customWidth="1"/>
    <col min="6615" max="6615" width="14.42578125" style="5" customWidth="1"/>
    <col min="6616" max="6616" width="13.7109375" style="5" customWidth="1"/>
    <col min="6617" max="6617" width="14.5703125" style="5" customWidth="1"/>
    <col min="6618" max="6618" width="14" style="5" customWidth="1"/>
    <col min="6619" max="6620" width="13.42578125" style="5" bestFit="1" customWidth="1"/>
    <col min="6621" max="6621" width="15.42578125" style="5" customWidth="1"/>
    <col min="6622" max="6622" width="13.42578125" style="5" bestFit="1" customWidth="1"/>
    <col min="6623" max="6623" width="14" style="5" customWidth="1"/>
    <col min="6624" max="6624" width="18.5703125" style="5" customWidth="1"/>
    <col min="6625" max="6625" width="8.140625" style="5" bestFit="1" customWidth="1"/>
    <col min="6626" max="6868" width="9.140625" style="5"/>
    <col min="6869" max="6869" width="7.85546875" style="5" customWidth="1"/>
    <col min="6870" max="6870" width="62.7109375" style="5" customWidth="1"/>
    <col min="6871" max="6871" width="14.42578125" style="5" customWidth="1"/>
    <col min="6872" max="6872" width="13.7109375" style="5" customWidth="1"/>
    <col min="6873" max="6873" width="14.5703125" style="5" customWidth="1"/>
    <col min="6874" max="6874" width="14" style="5" customWidth="1"/>
    <col min="6875" max="6876" width="13.42578125" style="5" bestFit="1" customWidth="1"/>
    <col min="6877" max="6877" width="15.42578125" style="5" customWidth="1"/>
    <col min="6878" max="6878" width="13.42578125" style="5" bestFit="1" customWidth="1"/>
    <col min="6879" max="6879" width="14" style="5" customWidth="1"/>
    <col min="6880" max="6880" width="18.5703125" style="5" customWidth="1"/>
    <col min="6881" max="6881" width="8.140625" style="5" bestFit="1" customWidth="1"/>
    <col min="6882" max="7124" width="9.140625" style="5"/>
    <col min="7125" max="7125" width="7.85546875" style="5" customWidth="1"/>
    <col min="7126" max="7126" width="62.7109375" style="5" customWidth="1"/>
    <col min="7127" max="7127" width="14.42578125" style="5" customWidth="1"/>
    <col min="7128" max="7128" width="13.7109375" style="5" customWidth="1"/>
    <col min="7129" max="7129" width="14.5703125" style="5" customWidth="1"/>
    <col min="7130" max="7130" width="14" style="5" customWidth="1"/>
    <col min="7131" max="7132" width="13.42578125" style="5" bestFit="1" customWidth="1"/>
    <col min="7133" max="7133" width="15.42578125" style="5" customWidth="1"/>
    <col min="7134" max="7134" width="13.42578125" style="5" bestFit="1" customWidth="1"/>
    <col min="7135" max="7135" width="14" style="5" customWidth="1"/>
    <col min="7136" max="7136" width="18.5703125" style="5" customWidth="1"/>
    <col min="7137" max="7137" width="8.140625" style="5" bestFit="1" customWidth="1"/>
    <col min="7138" max="7380" width="9.140625" style="5"/>
    <col min="7381" max="7381" width="7.85546875" style="5" customWidth="1"/>
    <col min="7382" max="7382" width="62.7109375" style="5" customWidth="1"/>
    <col min="7383" max="7383" width="14.42578125" style="5" customWidth="1"/>
    <col min="7384" max="7384" width="13.7109375" style="5" customWidth="1"/>
    <col min="7385" max="7385" width="14.5703125" style="5" customWidth="1"/>
    <col min="7386" max="7386" width="14" style="5" customWidth="1"/>
    <col min="7387" max="7388" width="13.42578125" style="5" bestFit="1" customWidth="1"/>
    <col min="7389" max="7389" width="15.42578125" style="5" customWidth="1"/>
    <col min="7390" max="7390" width="13.42578125" style="5" bestFit="1" customWidth="1"/>
    <col min="7391" max="7391" width="14" style="5" customWidth="1"/>
    <col min="7392" max="7392" width="18.5703125" style="5" customWidth="1"/>
    <col min="7393" max="7393" width="8.140625" style="5" bestFit="1" customWidth="1"/>
    <col min="7394" max="7636" width="9.140625" style="5"/>
    <col min="7637" max="7637" width="7.85546875" style="5" customWidth="1"/>
    <col min="7638" max="7638" width="62.7109375" style="5" customWidth="1"/>
    <col min="7639" max="7639" width="14.42578125" style="5" customWidth="1"/>
    <col min="7640" max="7640" width="13.7109375" style="5" customWidth="1"/>
    <col min="7641" max="7641" width="14.5703125" style="5" customWidth="1"/>
    <col min="7642" max="7642" width="14" style="5" customWidth="1"/>
    <col min="7643" max="7644" width="13.42578125" style="5" bestFit="1" customWidth="1"/>
    <col min="7645" max="7645" width="15.42578125" style="5" customWidth="1"/>
    <col min="7646" max="7646" width="13.42578125" style="5" bestFit="1" customWidth="1"/>
    <col min="7647" max="7647" width="14" style="5" customWidth="1"/>
    <col min="7648" max="7648" width="18.5703125" style="5" customWidth="1"/>
    <col min="7649" max="7649" width="8.140625" style="5" bestFit="1" customWidth="1"/>
    <col min="7650" max="7892" width="9.140625" style="5"/>
    <col min="7893" max="7893" width="7.85546875" style="5" customWidth="1"/>
    <col min="7894" max="7894" width="62.7109375" style="5" customWidth="1"/>
    <col min="7895" max="7895" width="14.42578125" style="5" customWidth="1"/>
    <col min="7896" max="7896" width="13.7109375" style="5" customWidth="1"/>
    <col min="7897" max="7897" width="14.5703125" style="5" customWidth="1"/>
    <col min="7898" max="7898" width="14" style="5" customWidth="1"/>
    <col min="7899" max="7900" width="13.42578125" style="5" bestFit="1" customWidth="1"/>
    <col min="7901" max="7901" width="15.42578125" style="5" customWidth="1"/>
    <col min="7902" max="7902" width="13.42578125" style="5" bestFit="1" customWidth="1"/>
    <col min="7903" max="7903" width="14" style="5" customWidth="1"/>
    <col min="7904" max="7904" width="18.5703125" style="5" customWidth="1"/>
    <col min="7905" max="7905" width="8.140625" style="5" bestFit="1" customWidth="1"/>
    <col min="7906" max="8148" width="9.140625" style="5"/>
    <col min="8149" max="8149" width="7.85546875" style="5" customWidth="1"/>
    <col min="8150" max="8150" width="62.7109375" style="5" customWidth="1"/>
    <col min="8151" max="8151" width="14.42578125" style="5" customWidth="1"/>
    <col min="8152" max="8152" width="13.7109375" style="5" customWidth="1"/>
    <col min="8153" max="8153" width="14.5703125" style="5" customWidth="1"/>
    <col min="8154" max="8154" width="14" style="5" customWidth="1"/>
    <col min="8155" max="8156" width="13.42578125" style="5" bestFit="1" customWidth="1"/>
    <col min="8157" max="8157" width="15.42578125" style="5" customWidth="1"/>
    <col min="8158" max="8158" width="13.42578125" style="5" bestFit="1" customWidth="1"/>
    <col min="8159" max="8159" width="14" style="5" customWidth="1"/>
    <col min="8160" max="8160" width="18.5703125" style="5" customWidth="1"/>
    <col min="8161" max="8161" width="8.140625" style="5" bestFit="1" customWidth="1"/>
    <col min="8162" max="8404" width="9.140625" style="5"/>
    <col min="8405" max="8405" width="7.85546875" style="5" customWidth="1"/>
    <col min="8406" max="8406" width="62.7109375" style="5" customWidth="1"/>
    <col min="8407" max="8407" width="14.42578125" style="5" customWidth="1"/>
    <col min="8408" max="8408" width="13.7109375" style="5" customWidth="1"/>
    <col min="8409" max="8409" width="14.5703125" style="5" customWidth="1"/>
    <col min="8410" max="8410" width="14" style="5" customWidth="1"/>
    <col min="8411" max="8412" width="13.42578125" style="5" bestFit="1" customWidth="1"/>
    <col min="8413" max="8413" width="15.42578125" style="5" customWidth="1"/>
    <col min="8414" max="8414" width="13.42578125" style="5" bestFit="1" customWidth="1"/>
    <col min="8415" max="8415" width="14" style="5" customWidth="1"/>
    <col min="8416" max="8416" width="18.5703125" style="5" customWidth="1"/>
    <col min="8417" max="8417" width="8.140625" style="5" bestFit="1" customWidth="1"/>
    <col min="8418" max="8660" width="9.140625" style="5"/>
    <col min="8661" max="8661" width="7.85546875" style="5" customWidth="1"/>
    <col min="8662" max="8662" width="62.7109375" style="5" customWidth="1"/>
    <col min="8663" max="8663" width="14.42578125" style="5" customWidth="1"/>
    <col min="8664" max="8664" width="13.7109375" style="5" customWidth="1"/>
    <col min="8665" max="8665" width="14.5703125" style="5" customWidth="1"/>
    <col min="8666" max="8666" width="14" style="5" customWidth="1"/>
    <col min="8667" max="8668" width="13.42578125" style="5" bestFit="1" customWidth="1"/>
    <col min="8669" max="8669" width="15.42578125" style="5" customWidth="1"/>
    <col min="8670" max="8670" width="13.42578125" style="5" bestFit="1" customWidth="1"/>
    <col min="8671" max="8671" width="14" style="5" customWidth="1"/>
    <col min="8672" max="8672" width="18.5703125" style="5" customWidth="1"/>
    <col min="8673" max="8673" width="8.140625" style="5" bestFit="1" customWidth="1"/>
    <col min="8674" max="8916" width="9.140625" style="5"/>
    <col min="8917" max="8917" width="7.85546875" style="5" customWidth="1"/>
    <col min="8918" max="8918" width="62.7109375" style="5" customWidth="1"/>
    <col min="8919" max="8919" width="14.42578125" style="5" customWidth="1"/>
    <col min="8920" max="8920" width="13.7109375" style="5" customWidth="1"/>
    <col min="8921" max="8921" width="14.5703125" style="5" customWidth="1"/>
    <col min="8922" max="8922" width="14" style="5" customWidth="1"/>
    <col min="8923" max="8924" width="13.42578125" style="5" bestFit="1" customWidth="1"/>
    <col min="8925" max="8925" width="15.42578125" style="5" customWidth="1"/>
    <col min="8926" max="8926" width="13.42578125" style="5" bestFit="1" customWidth="1"/>
    <col min="8927" max="8927" width="14" style="5" customWidth="1"/>
    <col min="8928" max="8928" width="18.5703125" style="5" customWidth="1"/>
    <col min="8929" max="8929" width="8.140625" style="5" bestFit="1" customWidth="1"/>
    <col min="8930" max="9172" width="9.140625" style="5"/>
    <col min="9173" max="9173" width="7.85546875" style="5" customWidth="1"/>
    <col min="9174" max="9174" width="62.7109375" style="5" customWidth="1"/>
    <col min="9175" max="9175" width="14.42578125" style="5" customWidth="1"/>
    <col min="9176" max="9176" width="13.7109375" style="5" customWidth="1"/>
    <col min="9177" max="9177" width="14.5703125" style="5" customWidth="1"/>
    <col min="9178" max="9178" width="14" style="5" customWidth="1"/>
    <col min="9179" max="9180" width="13.42578125" style="5" bestFit="1" customWidth="1"/>
    <col min="9181" max="9181" width="15.42578125" style="5" customWidth="1"/>
    <col min="9182" max="9182" width="13.42578125" style="5" bestFit="1" customWidth="1"/>
    <col min="9183" max="9183" width="14" style="5" customWidth="1"/>
    <col min="9184" max="9184" width="18.5703125" style="5" customWidth="1"/>
    <col min="9185" max="9185" width="8.140625" style="5" bestFit="1" customWidth="1"/>
    <col min="9186" max="9428" width="9.140625" style="5"/>
    <col min="9429" max="9429" width="7.85546875" style="5" customWidth="1"/>
    <col min="9430" max="9430" width="62.7109375" style="5" customWidth="1"/>
    <col min="9431" max="9431" width="14.42578125" style="5" customWidth="1"/>
    <col min="9432" max="9432" width="13.7109375" style="5" customWidth="1"/>
    <col min="9433" max="9433" width="14.5703125" style="5" customWidth="1"/>
    <col min="9434" max="9434" width="14" style="5" customWidth="1"/>
    <col min="9435" max="9436" width="13.42578125" style="5" bestFit="1" customWidth="1"/>
    <col min="9437" max="9437" width="15.42578125" style="5" customWidth="1"/>
    <col min="9438" max="9438" width="13.42578125" style="5" bestFit="1" customWidth="1"/>
    <col min="9439" max="9439" width="14" style="5" customWidth="1"/>
    <col min="9440" max="9440" width="18.5703125" style="5" customWidth="1"/>
    <col min="9441" max="9441" width="8.140625" style="5" bestFit="1" customWidth="1"/>
    <col min="9442" max="9684" width="9.140625" style="5"/>
    <col min="9685" max="9685" width="7.85546875" style="5" customWidth="1"/>
    <col min="9686" max="9686" width="62.7109375" style="5" customWidth="1"/>
    <col min="9687" max="9687" width="14.42578125" style="5" customWidth="1"/>
    <col min="9688" max="9688" width="13.7109375" style="5" customWidth="1"/>
    <col min="9689" max="9689" width="14.5703125" style="5" customWidth="1"/>
    <col min="9690" max="9690" width="14" style="5" customWidth="1"/>
    <col min="9691" max="9692" width="13.42578125" style="5" bestFit="1" customWidth="1"/>
    <col min="9693" max="9693" width="15.42578125" style="5" customWidth="1"/>
    <col min="9694" max="9694" width="13.42578125" style="5" bestFit="1" customWidth="1"/>
    <col min="9695" max="9695" width="14" style="5" customWidth="1"/>
    <col min="9696" max="9696" width="18.5703125" style="5" customWidth="1"/>
    <col min="9697" max="9697" width="8.140625" style="5" bestFit="1" customWidth="1"/>
    <col min="9698" max="9940" width="9.140625" style="5"/>
    <col min="9941" max="9941" width="7.85546875" style="5" customWidth="1"/>
    <col min="9942" max="9942" width="62.7109375" style="5" customWidth="1"/>
    <col min="9943" max="9943" width="14.42578125" style="5" customWidth="1"/>
    <col min="9944" max="9944" width="13.7109375" style="5" customWidth="1"/>
    <col min="9945" max="9945" width="14.5703125" style="5" customWidth="1"/>
    <col min="9946" max="9946" width="14" style="5" customWidth="1"/>
    <col min="9947" max="9948" width="13.42578125" style="5" bestFit="1" customWidth="1"/>
    <col min="9949" max="9949" width="15.42578125" style="5" customWidth="1"/>
    <col min="9950" max="9950" width="13.42578125" style="5" bestFit="1" customWidth="1"/>
    <col min="9951" max="9951" width="14" style="5" customWidth="1"/>
    <col min="9952" max="9952" width="18.5703125" style="5" customWidth="1"/>
    <col min="9953" max="9953" width="8.140625" style="5" bestFit="1" customWidth="1"/>
    <col min="9954" max="10196" width="9.140625" style="5"/>
    <col min="10197" max="10197" width="7.85546875" style="5" customWidth="1"/>
    <col min="10198" max="10198" width="62.7109375" style="5" customWidth="1"/>
    <col min="10199" max="10199" width="14.42578125" style="5" customWidth="1"/>
    <col min="10200" max="10200" width="13.7109375" style="5" customWidth="1"/>
    <col min="10201" max="10201" width="14.5703125" style="5" customWidth="1"/>
    <col min="10202" max="10202" width="14" style="5" customWidth="1"/>
    <col min="10203" max="10204" width="13.42578125" style="5" bestFit="1" customWidth="1"/>
    <col min="10205" max="10205" width="15.42578125" style="5" customWidth="1"/>
    <col min="10206" max="10206" width="13.42578125" style="5" bestFit="1" customWidth="1"/>
    <col min="10207" max="10207" width="14" style="5" customWidth="1"/>
    <col min="10208" max="10208" width="18.5703125" style="5" customWidth="1"/>
    <col min="10209" max="10209" width="8.140625" style="5" bestFit="1" customWidth="1"/>
    <col min="10210" max="10452" width="9.140625" style="5"/>
    <col min="10453" max="10453" width="7.85546875" style="5" customWidth="1"/>
    <col min="10454" max="10454" width="62.7109375" style="5" customWidth="1"/>
    <col min="10455" max="10455" width="14.42578125" style="5" customWidth="1"/>
    <col min="10456" max="10456" width="13.7109375" style="5" customWidth="1"/>
    <col min="10457" max="10457" width="14.5703125" style="5" customWidth="1"/>
    <col min="10458" max="10458" width="14" style="5" customWidth="1"/>
    <col min="10459" max="10460" width="13.42578125" style="5" bestFit="1" customWidth="1"/>
    <col min="10461" max="10461" width="15.42578125" style="5" customWidth="1"/>
    <col min="10462" max="10462" width="13.42578125" style="5" bestFit="1" customWidth="1"/>
    <col min="10463" max="10463" width="14" style="5" customWidth="1"/>
    <col min="10464" max="10464" width="18.5703125" style="5" customWidth="1"/>
    <col min="10465" max="10465" width="8.140625" style="5" bestFit="1" customWidth="1"/>
    <col min="10466" max="10708" width="9.140625" style="5"/>
    <col min="10709" max="10709" width="7.85546875" style="5" customWidth="1"/>
    <col min="10710" max="10710" width="62.7109375" style="5" customWidth="1"/>
    <col min="10711" max="10711" width="14.42578125" style="5" customWidth="1"/>
    <col min="10712" max="10712" width="13.7109375" style="5" customWidth="1"/>
    <col min="10713" max="10713" width="14.5703125" style="5" customWidth="1"/>
    <col min="10714" max="10714" width="14" style="5" customWidth="1"/>
    <col min="10715" max="10716" width="13.42578125" style="5" bestFit="1" customWidth="1"/>
    <col min="10717" max="10717" width="15.42578125" style="5" customWidth="1"/>
    <col min="10718" max="10718" width="13.42578125" style="5" bestFit="1" customWidth="1"/>
    <col min="10719" max="10719" width="14" style="5" customWidth="1"/>
    <col min="10720" max="10720" width="18.5703125" style="5" customWidth="1"/>
    <col min="10721" max="10721" width="8.140625" style="5" bestFit="1" customWidth="1"/>
    <col min="10722" max="10964" width="9.140625" style="5"/>
    <col min="10965" max="10965" width="7.85546875" style="5" customWidth="1"/>
    <col min="10966" max="10966" width="62.7109375" style="5" customWidth="1"/>
    <col min="10967" max="10967" width="14.42578125" style="5" customWidth="1"/>
    <col min="10968" max="10968" width="13.7109375" style="5" customWidth="1"/>
    <col min="10969" max="10969" width="14.5703125" style="5" customWidth="1"/>
    <col min="10970" max="10970" width="14" style="5" customWidth="1"/>
    <col min="10971" max="10972" width="13.42578125" style="5" bestFit="1" customWidth="1"/>
    <col min="10973" max="10973" width="15.42578125" style="5" customWidth="1"/>
    <col min="10974" max="10974" width="13.42578125" style="5" bestFit="1" customWidth="1"/>
    <col min="10975" max="10975" width="14" style="5" customWidth="1"/>
    <col min="10976" max="10976" width="18.5703125" style="5" customWidth="1"/>
    <col min="10977" max="10977" width="8.140625" style="5" bestFit="1" customWidth="1"/>
    <col min="10978" max="11220" width="9.140625" style="5"/>
    <col min="11221" max="11221" width="7.85546875" style="5" customWidth="1"/>
    <col min="11222" max="11222" width="62.7109375" style="5" customWidth="1"/>
    <col min="11223" max="11223" width="14.42578125" style="5" customWidth="1"/>
    <col min="11224" max="11224" width="13.7109375" style="5" customWidth="1"/>
    <col min="11225" max="11225" width="14.5703125" style="5" customWidth="1"/>
    <col min="11226" max="11226" width="14" style="5" customWidth="1"/>
    <col min="11227" max="11228" width="13.42578125" style="5" bestFit="1" customWidth="1"/>
    <col min="11229" max="11229" width="15.42578125" style="5" customWidth="1"/>
    <col min="11230" max="11230" width="13.42578125" style="5" bestFit="1" customWidth="1"/>
    <col min="11231" max="11231" width="14" style="5" customWidth="1"/>
    <col min="11232" max="11232" width="18.5703125" style="5" customWidth="1"/>
    <col min="11233" max="11233" width="8.140625" style="5" bestFit="1" customWidth="1"/>
    <col min="11234" max="11476" width="9.140625" style="5"/>
    <col min="11477" max="11477" width="7.85546875" style="5" customWidth="1"/>
    <col min="11478" max="11478" width="62.7109375" style="5" customWidth="1"/>
    <col min="11479" max="11479" width="14.42578125" style="5" customWidth="1"/>
    <col min="11480" max="11480" width="13.7109375" style="5" customWidth="1"/>
    <col min="11481" max="11481" width="14.5703125" style="5" customWidth="1"/>
    <col min="11482" max="11482" width="14" style="5" customWidth="1"/>
    <col min="11483" max="11484" width="13.42578125" style="5" bestFit="1" customWidth="1"/>
    <col min="11485" max="11485" width="15.42578125" style="5" customWidth="1"/>
    <col min="11486" max="11486" width="13.42578125" style="5" bestFit="1" customWidth="1"/>
    <col min="11487" max="11487" width="14" style="5" customWidth="1"/>
    <col min="11488" max="11488" width="18.5703125" style="5" customWidth="1"/>
    <col min="11489" max="11489" width="8.140625" style="5" bestFit="1" customWidth="1"/>
    <col min="11490" max="11732" width="9.140625" style="5"/>
    <col min="11733" max="11733" width="7.85546875" style="5" customWidth="1"/>
    <col min="11734" max="11734" width="62.7109375" style="5" customWidth="1"/>
    <col min="11735" max="11735" width="14.42578125" style="5" customWidth="1"/>
    <col min="11736" max="11736" width="13.7109375" style="5" customWidth="1"/>
    <col min="11737" max="11737" width="14.5703125" style="5" customWidth="1"/>
    <col min="11738" max="11738" width="14" style="5" customWidth="1"/>
    <col min="11739" max="11740" width="13.42578125" style="5" bestFit="1" customWidth="1"/>
    <col min="11741" max="11741" width="15.42578125" style="5" customWidth="1"/>
    <col min="11742" max="11742" width="13.42578125" style="5" bestFit="1" customWidth="1"/>
    <col min="11743" max="11743" width="14" style="5" customWidth="1"/>
    <col min="11744" max="11744" width="18.5703125" style="5" customWidth="1"/>
    <col min="11745" max="11745" width="8.140625" style="5" bestFit="1" customWidth="1"/>
    <col min="11746" max="11988" width="9.140625" style="5"/>
    <col min="11989" max="11989" width="7.85546875" style="5" customWidth="1"/>
    <col min="11990" max="11990" width="62.7109375" style="5" customWidth="1"/>
    <col min="11991" max="11991" width="14.42578125" style="5" customWidth="1"/>
    <col min="11992" max="11992" width="13.7109375" style="5" customWidth="1"/>
    <col min="11993" max="11993" width="14.5703125" style="5" customWidth="1"/>
    <col min="11994" max="11994" width="14" style="5" customWidth="1"/>
    <col min="11995" max="11996" width="13.42578125" style="5" bestFit="1" customWidth="1"/>
    <col min="11997" max="11997" width="15.42578125" style="5" customWidth="1"/>
    <col min="11998" max="11998" width="13.42578125" style="5" bestFit="1" customWidth="1"/>
    <col min="11999" max="11999" width="14" style="5" customWidth="1"/>
    <col min="12000" max="12000" width="18.5703125" style="5" customWidth="1"/>
    <col min="12001" max="12001" width="8.140625" style="5" bestFit="1" customWidth="1"/>
    <col min="12002" max="12244" width="9.140625" style="5"/>
    <col min="12245" max="12245" width="7.85546875" style="5" customWidth="1"/>
    <col min="12246" max="12246" width="62.7109375" style="5" customWidth="1"/>
    <col min="12247" max="12247" width="14.42578125" style="5" customWidth="1"/>
    <col min="12248" max="12248" width="13.7109375" style="5" customWidth="1"/>
    <col min="12249" max="12249" width="14.5703125" style="5" customWidth="1"/>
    <col min="12250" max="12250" width="14" style="5" customWidth="1"/>
    <col min="12251" max="12252" width="13.42578125" style="5" bestFit="1" customWidth="1"/>
    <col min="12253" max="12253" width="15.42578125" style="5" customWidth="1"/>
    <col min="12254" max="12254" width="13.42578125" style="5" bestFit="1" customWidth="1"/>
    <col min="12255" max="12255" width="14" style="5" customWidth="1"/>
    <col min="12256" max="12256" width="18.5703125" style="5" customWidth="1"/>
    <col min="12257" max="12257" width="8.140625" style="5" bestFit="1" customWidth="1"/>
    <col min="12258" max="12500" width="9.140625" style="5"/>
    <col min="12501" max="12501" width="7.85546875" style="5" customWidth="1"/>
    <col min="12502" max="12502" width="62.7109375" style="5" customWidth="1"/>
    <col min="12503" max="12503" width="14.42578125" style="5" customWidth="1"/>
    <col min="12504" max="12504" width="13.7109375" style="5" customWidth="1"/>
    <col min="12505" max="12505" width="14.5703125" style="5" customWidth="1"/>
    <col min="12506" max="12506" width="14" style="5" customWidth="1"/>
    <col min="12507" max="12508" width="13.42578125" style="5" bestFit="1" customWidth="1"/>
    <col min="12509" max="12509" width="15.42578125" style="5" customWidth="1"/>
    <col min="12510" max="12510" width="13.42578125" style="5" bestFit="1" customWidth="1"/>
    <col min="12511" max="12511" width="14" style="5" customWidth="1"/>
    <col min="12512" max="12512" width="18.5703125" style="5" customWidth="1"/>
    <col min="12513" max="12513" width="8.140625" style="5" bestFit="1" customWidth="1"/>
    <col min="12514" max="12756" width="9.140625" style="5"/>
    <col min="12757" max="12757" width="7.85546875" style="5" customWidth="1"/>
    <col min="12758" max="12758" width="62.7109375" style="5" customWidth="1"/>
    <col min="12759" max="12759" width="14.42578125" style="5" customWidth="1"/>
    <col min="12760" max="12760" width="13.7109375" style="5" customWidth="1"/>
    <col min="12761" max="12761" width="14.5703125" style="5" customWidth="1"/>
    <col min="12762" max="12762" width="14" style="5" customWidth="1"/>
    <col min="12763" max="12764" width="13.42578125" style="5" bestFit="1" customWidth="1"/>
    <col min="12765" max="12765" width="15.42578125" style="5" customWidth="1"/>
    <col min="12766" max="12766" width="13.42578125" style="5" bestFit="1" customWidth="1"/>
    <col min="12767" max="12767" width="14" style="5" customWidth="1"/>
    <col min="12768" max="12768" width="18.5703125" style="5" customWidth="1"/>
    <col min="12769" max="12769" width="8.140625" style="5" bestFit="1" customWidth="1"/>
    <col min="12770" max="13012" width="9.140625" style="5"/>
    <col min="13013" max="13013" width="7.85546875" style="5" customWidth="1"/>
    <col min="13014" max="13014" width="62.7109375" style="5" customWidth="1"/>
    <col min="13015" max="13015" width="14.42578125" style="5" customWidth="1"/>
    <col min="13016" max="13016" width="13.7109375" style="5" customWidth="1"/>
    <col min="13017" max="13017" width="14.5703125" style="5" customWidth="1"/>
    <col min="13018" max="13018" width="14" style="5" customWidth="1"/>
    <col min="13019" max="13020" width="13.42578125" style="5" bestFit="1" customWidth="1"/>
    <col min="13021" max="13021" width="15.42578125" style="5" customWidth="1"/>
    <col min="13022" max="13022" width="13.42578125" style="5" bestFit="1" customWidth="1"/>
    <col min="13023" max="13023" width="14" style="5" customWidth="1"/>
    <col min="13024" max="13024" width="18.5703125" style="5" customWidth="1"/>
    <col min="13025" max="13025" width="8.140625" style="5" bestFit="1" customWidth="1"/>
    <col min="13026" max="13268" width="9.140625" style="5"/>
    <col min="13269" max="13269" width="7.85546875" style="5" customWidth="1"/>
    <col min="13270" max="13270" width="62.7109375" style="5" customWidth="1"/>
    <col min="13271" max="13271" width="14.42578125" style="5" customWidth="1"/>
    <col min="13272" max="13272" width="13.7109375" style="5" customWidth="1"/>
    <col min="13273" max="13273" width="14.5703125" style="5" customWidth="1"/>
    <col min="13274" max="13274" width="14" style="5" customWidth="1"/>
    <col min="13275" max="13276" width="13.42578125" style="5" bestFit="1" customWidth="1"/>
    <col min="13277" max="13277" width="15.42578125" style="5" customWidth="1"/>
    <col min="13278" max="13278" width="13.42578125" style="5" bestFit="1" customWidth="1"/>
    <col min="13279" max="13279" width="14" style="5" customWidth="1"/>
    <col min="13280" max="13280" width="18.5703125" style="5" customWidth="1"/>
    <col min="13281" max="13281" width="8.140625" style="5" bestFit="1" customWidth="1"/>
    <col min="13282" max="13524" width="9.140625" style="5"/>
    <col min="13525" max="13525" width="7.85546875" style="5" customWidth="1"/>
    <col min="13526" max="13526" width="62.7109375" style="5" customWidth="1"/>
    <col min="13527" max="13527" width="14.42578125" style="5" customWidth="1"/>
    <col min="13528" max="13528" width="13.7109375" style="5" customWidth="1"/>
    <col min="13529" max="13529" width="14.5703125" style="5" customWidth="1"/>
    <col min="13530" max="13530" width="14" style="5" customWidth="1"/>
    <col min="13531" max="13532" width="13.42578125" style="5" bestFit="1" customWidth="1"/>
    <col min="13533" max="13533" width="15.42578125" style="5" customWidth="1"/>
    <col min="13534" max="13534" width="13.42578125" style="5" bestFit="1" customWidth="1"/>
    <col min="13535" max="13535" width="14" style="5" customWidth="1"/>
    <col min="13536" max="13536" width="18.5703125" style="5" customWidth="1"/>
    <col min="13537" max="13537" width="8.140625" style="5" bestFit="1" customWidth="1"/>
    <col min="13538" max="13780" width="9.140625" style="5"/>
    <col min="13781" max="13781" width="7.85546875" style="5" customWidth="1"/>
    <col min="13782" max="13782" width="62.7109375" style="5" customWidth="1"/>
    <col min="13783" max="13783" width="14.42578125" style="5" customWidth="1"/>
    <col min="13784" max="13784" width="13.7109375" style="5" customWidth="1"/>
    <col min="13785" max="13785" width="14.5703125" style="5" customWidth="1"/>
    <col min="13786" max="13786" width="14" style="5" customWidth="1"/>
    <col min="13787" max="13788" width="13.42578125" style="5" bestFit="1" customWidth="1"/>
    <col min="13789" max="13789" width="15.42578125" style="5" customWidth="1"/>
    <col min="13790" max="13790" width="13.42578125" style="5" bestFit="1" customWidth="1"/>
    <col min="13791" max="13791" width="14" style="5" customWidth="1"/>
    <col min="13792" max="13792" width="18.5703125" style="5" customWidth="1"/>
    <col min="13793" max="13793" width="8.140625" style="5" bestFit="1" customWidth="1"/>
    <col min="13794" max="14036" width="9.140625" style="5"/>
    <col min="14037" max="14037" width="7.85546875" style="5" customWidth="1"/>
    <col min="14038" max="14038" width="62.7109375" style="5" customWidth="1"/>
    <col min="14039" max="14039" width="14.42578125" style="5" customWidth="1"/>
    <col min="14040" max="14040" width="13.7109375" style="5" customWidth="1"/>
    <col min="14041" max="14041" width="14.5703125" style="5" customWidth="1"/>
    <col min="14042" max="14042" width="14" style="5" customWidth="1"/>
    <col min="14043" max="14044" width="13.42578125" style="5" bestFit="1" customWidth="1"/>
    <col min="14045" max="14045" width="15.42578125" style="5" customWidth="1"/>
    <col min="14046" max="14046" width="13.42578125" style="5" bestFit="1" customWidth="1"/>
    <col min="14047" max="14047" width="14" style="5" customWidth="1"/>
    <col min="14048" max="14048" width="18.5703125" style="5" customWidth="1"/>
    <col min="14049" max="14049" width="8.140625" style="5" bestFit="1" customWidth="1"/>
    <col min="14050" max="14292" width="9.140625" style="5"/>
    <col min="14293" max="14293" width="7.85546875" style="5" customWidth="1"/>
    <col min="14294" max="14294" width="62.7109375" style="5" customWidth="1"/>
    <col min="14295" max="14295" width="14.42578125" style="5" customWidth="1"/>
    <col min="14296" max="14296" width="13.7109375" style="5" customWidth="1"/>
    <col min="14297" max="14297" width="14.5703125" style="5" customWidth="1"/>
    <col min="14298" max="14298" width="14" style="5" customWidth="1"/>
    <col min="14299" max="14300" width="13.42578125" style="5" bestFit="1" customWidth="1"/>
    <col min="14301" max="14301" width="15.42578125" style="5" customWidth="1"/>
    <col min="14302" max="14302" width="13.42578125" style="5" bestFit="1" customWidth="1"/>
    <col min="14303" max="14303" width="14" style="5" customWidth="1"/>
    <col min="14304" max="14304" width="18.5703125" style="5" customWidth="1"/>
    <col min="14305" max="14305" width="8.140625" style="5" bestFit="1" customWidth="1"/>
    <col min="14306" max="14548" width="9.140625" style="5"/>
    <col min="14549" max="14549" width="7.85546875" style="5" customWidth="1"/>
    <col min="14550" max="14550" width="62.7109375" style="5" customWidth="1"/>
    <col min="14551" max="14551" width="14.42578125" style="5" customWidth="1"/>
    <col min="14552" max="14552" width="13.7109375" style="5" customWidth="1"/>
    <col min="14553" max="14553" width="14.5703125" style="5" customWidth="1"/>
    <col min="14554" max="14554" width="14" style="5" customWidth="1"/>
    <col min="14555" max="14556" width="13.42578125" style="5" bestFit="1" customWidth="1"/>
    <col min="14557" max="14557" width="15.42578125" style="5" customWidth="1"/>
    <col min="14558" max="14558" width="13.42578125" style="5" bestFit="1" customWidth="1"/>
    <col min="14559" max="14559" width="14" style="5" customWidth="1"/>
    <col min="14560" max="14560" width="18.5703125" style="5" customWidth="1"/>
    <col min="14561" max="14561" width="8.140625" style="5" bestFit="1" customWidth="1"/>
    <col min="14562" max="14804" width="9.140625" style="5"/>
    <col min="14805" max="14805" width="7.85546875" style="5" customWidth="1"/>
    <col min="14806" max="14806" width="62.7109375" style="5" customWidth="1"/>
    <col min="14807" max="14807" width="14.42578125" style="5" customWidth="1"/>
    <col min="14808" max="14808" width="13.7109375" style="5" customWidth="1"/>
    <col min="14809" max="14809" width="14.5703125" style="5" customWidth="1"/>
    <col min="14810" max="14810" width="14" style="5" customWidth="1"/>
    <col min="14811" max="14812" width="13.42578125" style="5" bestFit="1" customWidth="1"/>
    <col min="14813" max="14813" width="15.42578125" style="5" customWidth="1"/>
    <col min="14814" max="14814" width="13.42578125" style="5" bestFit="1" customWidth="1"/>
    <col min="14815" max="14815" width="14" style="5" customWidth="1"/>
    <col min="14816" max="14816" width="18.5703125" style="5" customWidth="1"/>
    <col min="14817" max="14817" width="8.140625" style="5" bestFit="1" customWidth="1"/>
    <col min="14818" max="15060" width="9.140625" style="5"/>
    <col min="15061" max="15061" width="7.85546875" style="5" customWidth="1"/>
    <col min="15062" max="15062" width="62.7109375" style="5" customWidth="1"/>
    <col min="15063" max="15063" width="14.42578125" style="5" customWidth="1"/>
    <col min="15064" max="15064" width="13.7109375" style="5" customWidth="1"/>
    <col min="15065" max="15065" width="14.5703125" style="5" customWidth="1"/>
    <col min="15066" max="15066" width="14" style="5" customWidth="1"/>
    <col min="15067" max="15068" width="13.42578125" style="5" bestFit="1" customWidth="1"/>
    <col min="15069" max="15069" width="15.42578125" style="5" customWidth="1"/>
    <col min="15070" max="15070" width="13.42578125" style="5" bestFit="1" customWidth="1"/>
    <col min="15071" max="15071" width="14" style="5" customWidth="1"/>
    <col min="15072" max="15072" width="18.5703125" style="5" customWidth="1"/>
    <col min="15073" max="15073" width="8.140625" style="5" bestFit="1" customWidth="1"/>
    <col min="15074" max="15316" width="9.140625" style="5"/>
    <col min="15317" max="15317" width="7.85546875" style="5" customWidth="1"/>
    <col min="15318" max="15318" width="62.7109375" style="5" customWidth="1"/>
    <col min="15319" max="15319" width="14.42578125" style="5" customWidth="1"/>
    <col min="15320" max="15320" width="13.7109375" style="5" customWidth="1"/>
    <col min="15321" max="15321" width="14.5703125" style="5" customWidth="1"/>
    <col min="15322" max="15322" width="14" style="5" customWidth="1"/>
    <col min="15323" max="15324" width="13.42578125" style="5" bestFit="1" customWidth="1"/>
    <col min="15325" max="15325" width="15.42578125" style="5" customWidth="1"/>
    <col min="15326" max="15326" width="13.42578125" style="5" bestFit="1" customWidth="1"/>
    <col min="15327" max="15327" width="14" style="5" customWidth="1"/>
    <col min="15328" max="15328" width="18.5703125" style="5" customWidth="1"/>
    <col min="15329" max="15329" width="8.140625" style="5" bestFit="1" customWidth="1"/>
    <col min="15330" max="15572" width="9.140625" style="5"/>
    <col min="15573" max="15573" width="7.85546875" style="5" customWidth="1"/>
    <col min="15574" max="15574" width="62.7109375" style="5" customWidth="1"/>
    <col min="15575" max="15575" width="14.42578125" style="5" customWidth="1"/>
    <col min="15576" max="15576" width="13.7109375" style="5" customWidth="1"/>
    <col min="15577" max="15577" width="14.5703125" style="5" customWidth="1"/>
    <col min="15578" max="15578" width="14" style="5" customWidth="1"/>
    <col min="15579" max="15580" width="13.42578125" style="5" bestFit="1" customWidth="1"/>
    <col min="15581" max="15581" width="15.42578125" style="5" customWidth="1"/>
    <col min="15582" max="15582" width="13.42578125" style="5" bestFit="1" customWidth="1"/>
    <col min="15583" max="15583" width="14" style="5" customWidth="1"/>
    <col min="15584" max="15584" width="18.5703125" style="5" customWidth="1"/>
    <col min="15585" max="15585" width="8.140625" style="5" bestFit="1" customWidth="1"/>
    <col min="15586" max="15828" width="9.140625" style="5"/>
    <col min="15829" max="15829" width="7.85546875" style="5" customWidth="1"/>
    <col min="15830" max="15830" width="62.7109375" style="5" customWidth="1"/>
    <col min="15831" max="15831" width="14.42578125" style="5" customWidth="1"/>
    <col min="15832" max="15832" width="13.7109375" style="5" customWidth="1"/>
    <col min="15833" max="15833" width="14.5703125" style="5" customWidth="1"/>
    <col min="15834" max="15834" width="14" style="5" customWidth="1"/>
    <col min="15835" max="15836" width="13.42578125" style="5" bestFit="1" customWidth="1"/>
    <col min="15837" max="15837" width="15.42578125" style="5" customWidth="1"/>
    <col min="15838" max="15838" width="13.42578125" style="5" bestFit="1" customWidth="1"/>
    <col min="15839" max="15839" width="14" style="5" customWidth="1"/>
    <col min="15840" max="15840" width="18.5703125" style="5" customWidth="1"/>
    <col min="15841" max="15841" width="8.140625" style="5" bestFit="1" customWidth="1"/>
    <col min="15842" max="16084" width="9.140625" style="5"/>
    <col min="16085" max="16085" width="7.85546875" style="5" customWidth="1"/>
    <col min="16086" max="16086" width="62.7109375" style="5" customWidth="1"/>
    <col min="16087" max="16087" width="14.42578125" style="5" customWidth="1"/>
    <col min="16088" max="16088" width="13.7109375" style="5" customWidth="1"/>
    <col min="16089" max="16089" width="14.5703125" style="5" customWidth="1"/>
    <col min="16090" max="16090" width="14" style="5" customWidth="1"/>
    <col min="16091" max="16092" width="13.42578125" style="5" bestFit="1" customWidth="1"/>
    <col min="16093" max="16093" width="15.42578125" style="5" customWidth="1"/>
    <col min="16094" max="16094" width="13.42578125" style="5" bestFit="1" customWidth="1"/>
    <col min="16095" max="16095" width="14" style="5" customWidth="1"/>
    <col min="16096" max="16096" width="18.5703125" style="5" customWidth="1"/>
    <col min="16097" max="16097" width="8.140625" style="5" bestFit="1" customWidth="1"/>
    <col min="16098" max="16384" width="9.140625" style="5"/>
  </cols>
  <sheetData>
    <row r="1" spans="1:12" x14ac:dyDescent="0.25">
      <c r="J1" s="51" t="s">
        <v>55</v>
      </c>
      <c r="K1" s="51"/>
    </row>
    <row r="2" spans="1:12" ht="15.75" customHeight="1" x14ac:dyDescent="0.25">
      <c r="H2" s="51" t="s">
        <v>51</v>
      </c>
      <c r="I2" s="51"/>
      <c r="J2" s="51"/>
      <c r="K2" s="51"/>
    </row>
    <row r="3" spans="1:12" x14ac:dyDescent="0.25">
      <c r="I3" s="52" t="s">
        <v>53</v>
      </c>
      <c r="J3" s="52"/>
      <c r="K3" s="52"/>
    </row>
    <row r="4" spans="1:12" ht="15.75" customHeight="1" x14ac:dyDescent="0.25">
      <c r="H4" s="52" t="s">
        <v>54</v>
      </c>
      <c r="I4" s="52"/>
      <c r="J4" s="52"/>
      <c r="K4" s="52"/>
    </row>
    <row r="5" spans="1:12" x14ac:dyDescent="0.25">
      <c r="I5" s="53" t="s">
        <v>49</v>
      </c>
      <c r="J5" s="53"/>
      <c r="K5" s="53"/>
    </row>
    <row r="6" spans="1:12" ht="7.5" customHeight="1" x14ac:dyDescent="0.25"/>
    <row r="7" spans="1:12" x14ac:dyDescent="0.25">
      <c r="H7" s="4"/>
      <c r="I7" s="49" t="s">
        <v>50</v>
      </c>
      <c r="J7" s="49"/>
      <c r="K7" s="49"/>
    </row>
    <row r="8" spans="1:12" x14ac:dyDescent="0.25">
      <c r="H8" s="49" t="s">
        <v>51</v>
      </c>
      <c r="I8" s="49"/>
      <c r="J8" s="49"/>
      <c r="K8" s="49"/>
    </row>
    <row r="9" spans="1:12" x14ac:dyDescent="0.25">
      <c r="H9" s="4"/>
      <c r="I9" s="49" t="s">
        <v>49</v>
      </c>
      <c r="J9" s="49"/>
      <c r="K9" s="49"/>
    </row>
    <row r="10" spans="1:12" ht="11.25" customHeight="1" x14ac:dyDescent="0.25">
      <c r="H10" s="4"/>
      <c r="I10" s="6"/>
      <c r="J10" s="6"/>
      <c r="K10" s="6"/>
    </row>
    <row r="11" spans="1:12" x14ac:dyDescent="0.25">
      <c r="A11" s="50" t="s">
        <v>52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</row>
    <row r="12" spans="1:12" ht="13.5" customHeight="1" thickBot="1" x14ac:dyDescent="0.3">
      <c r="A12" s="5"/>
      <c r="B12" s="7"/>
      <c r="E12" s="8"/>
      <c r="J12" s="9"/>
      <c r="K12" s="9" t="s">
        <v>0</v>
      </c>
    </row>
    <row r="13" spans="1:12" s="32" customFormat="1" ht="32.25" thickBot="1" x14ac:dyDescent="0.3">
      <c r="A13" s="26" t="s">
        <v>1</v>
      </c>
      <c r="B13" s="27" t="s">
        <v>2</v>
      </c>
      <c r="C13" s="28" t="s">
        <v>3</v>
      </c>
      <c r="D13" s="28" t="s">
        <v>4</v>
      </c>
      <c r="E13" s="28" t="s">
        <v>5</v>
      </c>
      <c r="F13" s="28" t="s">
        <v>6</v>
      </c>
      <c r="G13" s="28" t="s">
        <v>7</v>
      </c>
      <c r="H13" s="28" t="s">
        <v>8</v>
      </c>
      <c r="I13" s="28" t="s">
        <v>9</v>
      </c>
      <c r="J13" s="28" t="s">
        <v>10</v>
      </c>
      <c r="K13" s="29" t="s">
        <v>11</v>
      </c>
    </row>
    <row r="14" spans="1:12" x14ac:dyDescent="0.25">
      <c r="A14" s="33">
        <v>1000000</v>
      </c>
      <c r="B14" s="34" t="s">
        <v>12</v>
      </c>
      <c r="C14" s="35">
        <f t="shared" ref="C14:J14" si="0">SUM(C15+C23+C26+C28+C36+C38)</f>
        <v>289033358</v>
      </c>
      <c r="D14" s="35">
        <f t="shared" si="0"/>
        <v>35028590</v>
      </c>
      <c r="E14" s="35">
        <f t="shared" si="0"/>
        <v>211304487</v>
      </c>
      <c r="F14" s="35">
        <f t="shared" si="0"/>
        <v>186510039</v>
      </c>
      <c r="G14" s="35">
        <f t="shared" si="0"/>
        <v>86992236</v>
      </c>
      <c r="H14" s="35">
        <f t="shared" si="0"/>
        <v>122083308</v>
      </c>
      <c r="I14" s="35">
        <f t="shared" si="0"/>
        <v>58185808</v>
      </c>
      <c r="J14" s="35">
        <f t="shared" si="0"/>
        <v>32357850</v>
      </c>
      <c r="K14" s="36">
        <f>SUM(C14:J14)</f>
        <v>1021495676</v>
      </c>
      <c r="L14" s="10"/>
    </row>
    <row r="15" spans="1:12" x14ac:dyDescent="0.25">
      <c r="A15" s="20">
        <v>1010000</v>
      </c>
      <c r="B15" s="14" t="s">
        <v>13</v>
      </c>
      <c r="C15" s="12">
        <f t="shared" ref="C15:J15" si="1">SUM(C16:C21)</f>
        <v>260087228</v>
      </c>
      <c r="D15" s="12">
        <f t="shared" si="1"/>
        <v>27151346</v>
      </c>
      <c r="E15" s="12">
        <f t="shared" si="1"/>
        <v>191022110</v>
      </c>
      <c r="F15" s="12">
        <f t="shared" si="1"/>
        <v>157575953</v>
      </c>
      <c r="G15" s="12">
        <f t="shared" si="1"/>
        <v>72370154</v>
      </c>
      <c r="H15" s="12">
        <f t="shared" si="1"/>
        <v>88353473</v>
      </c>
      <c r="I15" s="12">
        <f t="shared" si="1"/>
        <v>40435990</v>
      </c>
      <c r="J15" s="12">
        <f t="shared" si="1"/>
        <v>24006086</v>
      </c>
      <c r="K15" s="21">
        <f>SUM(C15:J15)</f>
        <v>861002340</v>
      </c>
      <c r="L15" s="10"/>
    </row>
    <row r="16" spans="1:12" x14ac:dyDescent="0.25">
      <c r="A16" s="20">
        <v>1010100</v>
      </c>
      <c r="B16" s="13" t="s">
        <v>14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21">
        <f t="shared" ref="K16:K24" si="2">SUM(C16:J16)</f>
        <v>0</v>
      </c>
      <c r="L16" s="10"/>
    </row>
    <row r="17" spans="1:12" ht="47.25" x14ac:dyDescent="0.25">
      <c r="A17" s="20">
        <v>1010200</v>
      </c>
      <c r="B17" s="13" t="s">
        <v>15</v>
      </c>
      <c r="C17" s="12">
        <f>75019096-329408</f>
        <v>74689688</v>
      </c>
      <c r="D17" s="12">
        <f>7862295-156561</f>
        <v>7705734</v>
      </c>
      <c r="E17" s="12">
        <f>94022561+388966</f>
        <v>94411527</v>
      </c>
      <c r="F17" s="12">
        <f>75413072+142169</f>
        <v>75555241</v>
      </c>
      <c r="G17" s="12">
        <v>41815220</v>
      </c>
      <c r="H17" s="12">
        <f>49581222-92025</f>
        <v>49489197</v>
      </c>
      <c r="I17" s="12">
        <v>18884672</v>
      </c>
      <c r="J17" s="12">
        <v>12211090</v>
      </c>
      <c r="K17" s="21">
        <f t="shared" si="2"/>
        <v>374762369</v>
      </c>
      <c r="L17" s="10"/>
    </row>
    <row r="18" spans="1:12" ht="47.25" x14ac:dyDescent="0.25">
      <c r="A18" s="20">
        <v>1010500</v>
      </c>
      <c r="B18" s="15" t="s">
        <v>16</v>
      </c>
      <c r="C18" s="12">
        <v>7731334</v>
      </c>
      <c r="D18" s="12">
        <v>241753</v>
      </c>
      <c r="E18" s="12">
        <v>4530940</v>
      </c>
      <c r="F18" s="12">
        <v>3273551</v>
      </c>
      <c r="G18" s="12">
        <v>1343247</v>
      </c>
      <c r="H18" s="12">
        <v>3320862</v>
      </c>
      <c r="I18" s="12">
        <v>1543724</v>
      </c>
      <c r="J18" s="12">
        <v>1139618</v>
      </c>
      <c r="K18" s="21">
        <f t="shared" si="2"/>
        <v>23125029</v>
      </c>
      <c r="L18" s="10"/>
    </row>
    <row r="19" spans="1:12" ht="63" x14ac:dyDescent="0.25">
      <c r="A19" s="20">
        <v>1010600</v>
      </c>
      <c r="B19" s="13" t="s">
        <v>17</v>
      </c>
      <c r="C19" s="12">
        <v>4017678</v>
      </c>
      <c r="D19" s="12">
        <v>6516</v>
      </c>
      <c r="E19" s="12">
        <v>4546250</v>
      </c>
      <c r="F19" s="12">
        <v>1191159</v>
      </c>
      <c r="G19" s="12">
        <v>550913</v>
      </c>
      <c r="H19" s="12">
        <v>932148</v>
      </c>
      <c r="I19" s="12">
        <v>87619</v>
      </c>
      <c r="J19" s="12">
        <v>12965</v>
      </c>
      <c r="K19" s="21">
        <f t="shared" si="2"/>
        <v>11345248</v>
      </c>
      <c r="L19" s="10"/>
    </row>
    <row r="20" spans="1:12" ht="49.5" customHeight="1" x14ac:dyDescent="0.25">
      <c r="A20" s="20">
        <v>1010601</v>
      </c>
      <c r="B20" s="13" t="s">
        <v>18</v>
      </c>
      <c r="C20" s="12">
        <v>2659831</v>
      </c>
      <c r="D20" s="12">
        <v>4342</v>
      </c>
      <c r="E20" s="12">
        <v>3935501</v>
      </c>
      <c r="F20" s="12">
        <v>1145877</v>
      </c>
      <c r="G20" s="12">
        <v>944263</v>
      </c>
      <c r="H20" s="12">
        <v>1475719</v>
      </c>
      <c r="I20" s="12">
        <v>428668</v>
      </c>
      <c r="J20" s="12">
        <v>296654</v>
      </c>
      <c r="K20" s="21">
        <f t="shared" si="2"/>
        <v>10890855</v>
      </c>
      <c r="L20" s="10"/>
    </row>
    <row r="21" spans="1:12" x14ac:dyDescent="0.25">
      <c r="A21" s="20">
        <v>1010700</v>
      </c>
      <c r="B21" s="13" t="s">
        <v>19</v>
      </c>
      <c r="C21" s="12">
        <f>161217006+7985900+1785791</f>
        <v>170988697</v>
      </c>
      <c r="D21" s="12">
        <f>18405102+717338+70561</f>
        <v>19193001</v>
      </c>
      <c r="E21" s="12">
        <f>77076723+4945352+1575817</f>
        <v>83597892</v>
      </c>
      <c r="F21" s="12">
        <f>71906160+3667017+836948</f>
        <v>76410125</v>
      </c>
      <c r="G21" s="12">
        <f>25241353+1830752+644406</f>
        <v>27716511</v>
      </c>
      <c r="H21" s="12">
        <f>29796712+2409461+929374</f>
        <v>33135547</v>
      </c>
      <c r="I21" s="12">
        <f>18275605+974327+241375</f>
        <v>19491307</v>
      </c>
      <c r="J21" s="12">
        <f>9522683+622806+200270</f>
        <v>10345759</v>
      </c>
      <c r="K21" s="21">
        <f t="shared" si="2"/>
        <v>440878839</v>
      </c>
      <c r="L21" s="10"/>
    </row>
    <row r="22" spans="1:12" ht="8.25" customHeight="1" x14ac:dyDescent="0.25">
      <c r="A22" s="22"/>
      <c r="B22" s="13"/>
      <c r="C22" s="12"/>
      <c r="D22" s="12"/>
      <c r="E22" s="12"/>
      <c r="F22" s="12"/>
      <c r="G22" s="12"/>
      <c r="H22" s="12"/>
      <c r="I22" s="12"/>
      <c r="J22" s="12"/>
      <c r="K22" s="21"/>
      <c r="L22" s="10"/>
    </row>
    <row r="23" spans="1:12" ht="47.25" x14ac:dyDescent="0.25">
      <c r="A23" s="20">
        <v>1020000</v>
      </c>
      <c r="B23" s="46" t="s">
        <v>20</v>
      </c>
      <c r="C23" s="48">
        <f>SUM(C24)</f>
        <v>0</v>
      </c>
      <c r="D23" s="48">
        <f t="shared" ref="D23:J23" si="3">SUM(D24)</f>
        <v>0</v>
      </c>
      <c r="E23" s="48">
        <f t="shared" si="3"/>
        <v>0</v>
      </c>
      <c r="F23" s="48">
        <f t="shared" si="3"/>
        <v>0</v>
      </c>
      <c r="G23" s="48">
        <f t="shared" si="3"/>
        <v>0</v>
      </c>
      <c r="H23" s="48">
        <f t="shared" si="3"/>
        <v>0</v>
      </c>
      <c r="I23" s="48">
        <f t="shared" si="3"/>
        <v>0</v>
      </c>
      <c r="J23" s="48">
        <f t="shared" si="3"/>
        <v>0</v>
      </c>
      <c r="K23" s="47">
        <f t="shared" si="2"/>
        <v>0</v>
      </c>
      <c r="L23" s="10"/>
    </row>
    <row r="24" spans="1:12" x14ac:dyDescent="0.25">
      <c r="A24" s="20">
        <v>1020100</v>
      </c>
      <c r="B24" s="13" t="s">
        <v>21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21">
        <f t="shared" si="2"/>
        <v>0</v>
      </c>
      <c r="L24" s="10"/>
    </row>
    <row r="25" spans="1:12" ht="8.25" customHeight="1" x14ac:dyDescent="0.25">
      <c r="A25" s="20"/>
      <c r="B25" s="13"/>
      <c r="C25" s="12"/>
      <c r="D25" s="12"/>
      <c r="E25" s="12"/>
      <c r="F25" s="12"/>
      <c r="G25" s="12"/>
      <c r="H25" s="12"/>
      <c r="I25" s="12"/>
      <c r="J25" s="12"/>
      <c r="K25" s="21"/>
      <c r="L25" s="10"/>
    </row>
    <row r="26" spans="1:12" ht="15" customHeight="1" x14ac:dyDescent="0.25">
      <c r="A26" s="20">
        <v>1040000</v>
      </c>
      <c r="B26" s="13" t="s">
        <v>22</v>
      </c>
      <c r="C26" s="12">
        <v>3738259</v>
      </c>
      <c r="D26" s="12">
        <v>234017</v>
      </c>
      <c r="E26" s="12">
        <v>2860960</v>
      </c>
      <c r="F26" s="12">
        <v>2198827</v>
      </c>
      <c r="G26" s="12">
        <v>1554020</v>
      </c>
      <c r="H26" s="12">
        <v>2225319</v>
      </c>
      <c r="I26" s="12">
        <v>1141812</v>
      </c>
      <c r="J26" s="12">
        <v>700942</v>
      </c>
      <c r="K26" s="21">
        <f>SUM(C26:J26)</f>
        <v>14654156</v>
      </c>
      <c r="L26" s="10"/>
    </row>
    <row r="27" spans="1:12" ht="8.25" customHeight="1" x14ac:dyDescent="0.25">
      <c r="A27" s="22"/>
      <c r="B27" s="16"/>
      <c r="C27" s="12"/>
      <c r="D27" s="12"/>
      <c r="E27" s="12"/>
      <c r="F27" s="12"/>
      <c r="G27" s="12"/>
      <c r="H27" s="12"/>
      <c r="I27" s="12"/>
      <c r="J27" s="12"/>
      <c r="K27" s="21"/>
      <c r="L27" s="10"/>
    </row>
    <row r="28" spans="1:12" ht="31.5" x14ac:dyDescent="0.25">
      <c r="A28" s="20">
        <v>1050000</v>
      </c>
      <c r="B28" s="13" t="s">
        <v>23</v>
      </c>
      <c r="C28" s="12">
        <v>8098575</v>
      </c>
      <c r="D28" s="12">
        <v>76468</v>
      </c>
      <c r="E28" s="12">
        <v>9269232</v>
      </c>
      <c r="F28" s="12">
        <v>20808096</v>
      </c>
      <c r="G28" s="12">
        <v>9716331</v>
      </c>
      <c r="H28" s="12">
        <v>25553866</v>
      </c>
      <c r="I28" s="12">
        <v>14061761</v>
      </c>
      <c r="J28" s="12">
        <v>5564107</v>
      </c>
      <c r="K28" s="21">
        <f t="shared" ref="K28:K33" si="4">SUM(C28:J28)</f>
        <v>93148436</v>
      </c>
      <c r="L28" s="10"/>
    </row>
    <row r="29" spans="1:12" ht="15" customHeight="1" x14ac:dyDescent="0.25">
      <c r="A29" s="20">
        <v>1050100</v>
      </c>
      <c r="B29" s="13" t="s">
        <v>24</v>
      </c>
      <c r="C29" s="12">
        <f t="shared" ref="C29:J29" si="5">SUM(C30:C32)</f>
        <v>7887169</v>
      </c>
      <c r="D29" s="12">
        <f t="shared" si="5"/>
        <v>74947</v>
      </c>
      <c r="E29" s="12">
        <f t="shared" si="5"/>
        <v>9251680</v>
      </c>
      <c r="F29" s="12">
        <f t="shared" si="5"/>
        <v>17458969</v>
      </c>
      <c r="G29" s="12">
        <f t="shared" si="5"/>
        <v>9482849</v>
      </c>
      <c r="H29" s="12">
        <f t="shared" si="5"/>
        <v>23416198</v>
      </c>
      <c r="I29" s="12">
        <f t="shared" si="5"/>
        <v>9859364</v>
      </c>
      <c r="J29" s="12">
        <f t="shared" si="5"/>
        <v>4512264</v>
      </c>
      <c r="K29" s="21">
        <f t="shared" si="4"/>
        <v>81943440</v>
      </c>
      <c r="L29" s="10"/>
    </row>
    <row r="30" spans="1:12" ht="15" customHeight="1" x14ac:dyDescent="0.25">
      <c r="A30" s="22">
        <v>1050101</v>
      </c>
      <c r="B30" s="16" t="s">
        <v>25</v>
      </c>
      <c r="C30" s="17">
        <v>418890</v>
      </c>
      <c r="D30" s="17">
        <v>0</v>
      </c>
      <c r="E30" s="17">
        <v>931130</v>
      </c>
      <c r="F30" s="17">
        <v>8568637</v>
      </c>
      <c r="G30" s="17">
        <v>6992927</v>
      </c>
      <c r="H30" s="17">
        <v>14165856</v>
      </c>
      <c r="I30" s="17">
        <v>7298898</v>
      </c>
      <c r="J30" s="17">
        <v>3066862</v>
      </c>
      <c r="K30" s="23">
        <f t="shared" si="4"/>
        <v>41443200</v>
      </c>
      <c r="L30" s="10"/>
    </row>
    <row r="31" spans="1:12" ht="15" customHeight="1" x14ac:dyDescent="0.25">
      <c r="A31" s="22">
        <v>1050102</v>
      </c>
      <c r="B31" s="16" t="s">
        <v>26</v>
      </c>
      <c r="C31" s="17">
        <v>7400499</v>
      </c>
      <c r="D31" s="17">
        <v>73997</v>
      </c>
      <c r="E31" s="17">
        <v>8200350</v>
      </c>
      <c r="F31" s="17">
        <v>7837399</v>
      </c>
      <c r="G31" s="17">
        <v>1785329</v>
      </c>
      <c r="H31" s="17">
        <v>8560253</v>
      </c>
      <c r="I31" s="17">
        <v>2140000</v>
      </c>
      <c r="J31" s="17">
        <v>930200</v>
      </c>
      <c r="K31" s="23">
        <f t="shared" si="4"/>
        <v>36928027</v>
      </c>
      <c r="L31" s="10"/>
    </row>
    <row r="32" spans="1:12" ht="15" customHeight="1" x14ac:dyDescent="0.25">
      <c r="A32" s="22">
        <v>1050103</v>
      </c>
      <c r="B32" s="16" t="s">
        <v>27</v>
      </c>
      <c r="C32" s="17">
        <v>67780</v>
      </c>
      <c r="D32" s="17">
        <v>950</v>
      </c>
      <c r="E32" s="17">
        <v>120200</v>
      </c>
      <c r="F32" s="17">
        <v>1052933</v>
      </c>
      <c r="G32" s="17">
        <v>704593</v>
      </c>
      <c r="H32" s="17">
        <v>690089</v>
      </c>
      <c r="I32" s="17">
        <v>420466</v>
      </c>
      <c r="J32" s="17">
        <v>515202</v>
      </c>
      <c r="K32" s="23">
        <f t="shared" si="4"/>
        <v>3572213</v>
      </c>
      <c r="L32" s="10"/>
    </row>
    <row r="33" spans="1:12" ht="31.5" x14ac:dyDescent="0.25">
      <c r="A33" s="20">
        <v>1051100</v>
      </c>
      <c r="B33" s="13" t="s">
        <v>28</v>
      </c>
      <c r="C33" s="12">
        <v>59100</v>
      </c>
      <c r="D33" s="12">
        <v>0</v>
      </c>
      <c r="E33" s="12">
        <v>1232</v>
      </c>
      <c r="F33" s="12">
        <v>3308906</v>
      </c>
      <c r="G33" s="12">
        <v>229483</v>
      </c>
      <c r="H33" s="12">
        <v>2117668</v>
      </c>
      <c r="I33" s="12">
        <v>4202397</v>
      </c>
      <c r="J33" s="12">
        <v>1050892</v>
      </c>
      <c r="K33" s="21">
        <f t="shared" si="4"/>
        <v>10969678</v>
      </c>
      <c r="L33" s="10"/>
    </row>
    <row r="34" spans="1:12" ht="7.5" customHeight="1" x14ac:dyDescent="0.25">
      <c r="A34" s="22"/>
      <c r="B34" s="16"/>
      <c r="C34" s="17"/>
      <c r="D34" s="17"/>
      <c r="E34" s="17"/>
      <c r="F34" s="17"/>
      <c r="G34" s="17"/>
      <c r="H34" s="17"/>
      <c r="I34" s="17"/>
      <c r="J34" s="17"/>
      <c r="K34" s="23"/>
      <c r="L34" s="10"/>
    </row>
    <row r="35" spans="1:12" ht="31.5" x14ac:dyDescent="0.25">
      <c r="A35" s="20">
        <v>1060000</v>
      </c>
      <c r="B35" s="13" t="s">
        <v>29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21">
        <f>SUM(C35:J35)</f>
        <v>0</v>
      </c>
      <c r="L35" s="10"/>
    </row>
    <row r="36" spans="1:12" ht="4.5" customHeight="1" x14ac:dyDescent="0.25">
      <c r="A36" s="20"/>
      <c r="B36" s="13"/>
      <c r="C36" s="12"/>
      <c r="D36" s="12"/>
      <c r="E36" s="12"/>
      <c r="F36" s="12"/>
      <c r="G36" s="12"/>
      <c r="H36" s="12"/>
      <c r="I36" s="12"/>
      <c r="J36" s="12"/>
      <c r="K36" s="21"/>
      <c r="L36" s="10"/>
    </row>
    <row r="37" spans="1:12" x14ac:dyDescent="0.25">
      <c r="A37" s="20">
        <v>1400000</v>
      </c>
      <c r="B37" s="13" t="s">
        <v>30</v>
      </c>
      <c r="C37" s="12">
        <f t="shared" ref="C37:J37" si="6">SUM(C38:C39)</f>
        <v>17109296</v>
      </c>
      <c r="D37" s="12">
        <f t="shared" si="6"/>
        <v>7566759</v>
      </c>
      <c r="E37" s="12">
        <f t="shared" si="6"/>
        <v>8152185</v>
      </c>
      <c r="F37" s="12">
        <f t="shared" si="6"/>
        <v>5927163</v>
      </c>
      <c r="G37" s="12">
        <f t="shared" si="6"/>
        <v>3351731</v>
      </c>
      <c r="H37" s="12">
        <f t="shared" si="6"/>
        <v>5950650</v>
      </c>
      <c r="I37" s="12">
        <f t="shared" si="6"/>
        <v>2546245</v>
      </c>
      <c r="J37" s="12">
        <f t="shared" si="6"/>
        <v>2086715</v>
      </c>
      <c r="K37" s="21">
        <f t="shared" ref="K37:K38" si="7">SUM(C37:J37)</f>
        <v>52690744</v>
      </c>
      <c r="L37" s="10"/>
    </row>
    <row r="38" spans="1:12" s="11" customFormat="1" x14ac:dyDescent="0.25">
      <c r="A38" s="24">
        <v>1400400</v>
      </c>
      <c r="B38" s="18" t="s">
        <v>31</v>
      </c>
      <c r="C38" s="17">
        <v>17109296</v>
      </c>
      <c r="D38" s="17">
        <f>6878503+688256</f>
        <v>7566759</v>
      </c>
      <c r="E38" s="17">
        <v>8152185</v>
      </c>
      <c r="F38" s="17">
        <v>5927163</v>
      </c>
      <c r="G38" s="17">
        <v>3351731</v>
      </c>
      <c r="H38" s="17">
        <v>5950650</v>
      </c>
      <c r="I38" s="17">
        <v>2546245</v>
      </c>
      <c r="J38" s="17">
        <v>2086715</v>
      </c>
      <c r="K38" s="23">
        <f t="shared" si="7"/>
        <v>52690744</v>
      </c>
    </row>
    <row r="39" spans="1:12" ht="15" customHeight="1" x14ac:dyDescent="0.25">
      <c r="A39" s="22"/>
      <c r="B39" s="16"/>
      <c r="C39" s="17"/>
      <c r="D39" s="17"/>
      <c r="E39" s="17"/>
      <c r="F39" s="17"/>
      <c r="G39" s="17"/>
      <c r="H39" s="17"/>
      <c r="I39" s="17"/>
      <c r="J39" s="17"/>
      <c r="K39" s="21"/>
      <c r="L39" s="10"/>
    </row>
    <row r="40" spans="1:12" ht="15" customHeight="1" x14ac:dyDescent="0.25">
      <c r="A40" s="37">
        <v>2000000</v>
      </c>
      <c r="B40" s="38" t="s">
        <v>32</v>
      </c>
      <c r="C40" s="39">
        <f>SUM(C41+C48+C51+C53+C55+C57)</f>
        <v>4500239</v>
      </c>
      <c r="D40" s="39">
        <f t="shared" ref="D40:J40" si="8">SUM(D41+D48+D51+D53+D55+D57)</f>
        <v>107683</v>
      </c>
      <c r="E40" s="39">
        <f t="shared" si="8"/>
        <v>5249501</v>
      </c>
      <c r="F40" s="39">
        <f t="shared" si="8"/>
        <v>4157134</v>
      </c>
      <c r="G40" s="39">
        <f t="shared" si="8"/>
        <v>1572472</v>
      </c>
      <c r="H40" s="39">
        <f t="shared" si="8"/>
        <v>2160338</v>
      </c>
      <c r="I40" s="39">
        <f t="shared" si="8"/>
        <v>3916146</v>
      </c>
      <c r="J40" s="39">
        <f t="shared" si="8"/>
        <v>3676025</v>
      </c>
      <c r="K40" s="40">
        <f t="shared" ref="K40:K46" si="9">SUM(C40:J40)</f>
        <v>25339538</v>
      </c>
      <c r="L40" s="10"/>
    </row>
    <row r="41" spans="1:12" ht="47.25" x14ac:dyDescent="0.25">
      <c r="A41" s="20">
        <v>2010000</v>
      </c>
      <c r="B41" s="13" t="s">
        <v>33</v>
      </c>
      <c r="C41" s="12">
        <f>SUM(C42:C46)</f>
        <v>1616022</v>
      </c>
      <c r="D41" s="12">
        <f t="shared" ref="D41:J41" si="10">SUM(D42:D46)</f>
        <v>23651</v>
      </c>
      <c r="E41" s="12">
        <f t="shared" si="10"/>
        <v>1322971</v>
      </c>
      <c r="F41" s="12">
        <f t="shared" si="10"/>
        <v>1341851</v>
      </c>
      <c r="G41" s="12">
        <f t="shared" si="10"/>
        <v>673687</v>
      </c>
      <c r="H41" s="12">
        <f t="shared" si="10"/>
        <v>1244505</v>
      </c>
      <c r="I41" s="12">
        <f t="shared" si="10"/>
        <v>3439001</v>
      </c>
      <c r="J41" s="12">
        <f t="shared" si="10"/>
        <v>2575121</v>
      </c>
      <c r="K41" s="21">
        <f t="shared" si="9"/>
        <v>12236809</v>
      </c>
      <c r="L41" s="10"/>
    </row>
    <row r="42" spans="1:12" ht="47.25" x14ac:dyDescent="0.25">
      <c r="A42" s="25">
        <v>2010200</v>
      </c>
      <c r="B42" s="13" t="s">
        <v>34</v>
      </c>
      <c r="C42" s="12">
        <v>849046</v>
      </c>
      <c r="D42" s="12">
        <v>18160</v>
      </c>
      <c r="E42" s="12">
        <v>557525</v>
      </c>
      <c r="F42" s="12">
        <v>560169</v>
      </c>
      <c r="G42" s="12">
        <v>245352</v>
      </c>
      <c r="H42" s="12">
        <v>277772</v>
      </c>
      <c r="I42" s="12">
        <v>472586</v>
      </c>
      <c r="J42" s="12">
        <v>403648</v>
      </c>
      <c r="K42" s="21">
        <f t="shared" si="9"/>
        <v>3384258</v>
      </c>
      <c r="L42" s="10"/>
    </row>
    <row r="43" spans="1:12" ht="47.25" x14ac:dyDescent="0.25">
      <c r="A43" s="25">
        <v>2010300</v>
      </c>
      <c r="B43" s="13" t="s">
        <v>35</v>
      </c>
      <c r="C43" s="12">
        <v>18684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21">
        <f t="shared" si="9"/>
        <v>18684</v>
      </c>
      <c r="L43" s="10"/>
    </row>
    <row r="44" spans="1:12" ht="31.5" x14ac:dyDescent="0.25">
      <c r="A44" s="20">
        <v>2010400</v>
      </c>
      <c r="B44" s="13" t="s">
        <v>36</v>
      </c>
      <c r="C44" s="12">
        <v>568069</v>
      </c>
      <c r="D44" s="12"/>
      <c r="E44" s="12">
        <v>403338</v>
      </c>
      <c r="F44" s="12">
        <v>722089</v>
      </c>
      <c r="G44" s="12">
        <v>415835</v>
      </c>
      <c r="H44" s="12">
        <v>907267</v>
      </c>
      <c r="I44" s="12">
        <v>2882303</v>
      </c>
      <c r="J44" s="12">
        <v>2131270</v>
      </c>
      <c r="K44" s="21">
        <f t="shared" si="9"/>
        <v>8030171</v>
      </c>
      <c r="L44" s="10"/>
    </row>
    <row r="45" spans="1:12" ht="31.5" x14ac:dyDescent="0.25">
      <c r="A45" s="20">
        <v>2010500</v>
      </c>
      <c r="B45" s="13" t="s">
        <v>37</v>
      </c>
      <c r="C45" s="12">
        <v>14948</v>
      </c>
      <c r="D45" s="12"/>
      <c r="E45" s="12">
        <v>10217</v>
      </c>
      <c r="F45" s="12">
        <v>20298</v>
      </c>
      <c r="G45" s="12">
        <f>125000-112500</f>
        <v>12500</v>
      </c>
      <c r="H45" s="12">
        <v>9971</v>
      </c>
      <c r="I45" s="12">
        <v>30949</v>
      </c>
      <c r="J45" s="12">
        <v>23362</v>
      </c>
      <c r="K45" s="21">
        <f t="shared" si="9"/>
        <v>122245</v>
      </c>
      <c r="L45" s="10"/>
    </row>
    <row r="46" spans="1:12" ht="31.5" x14ac:dyDescent="0.25">
      <c r="A46" s="20">
        <v>2010900</v>
      </c>
      <c r="B46" s="13" t="s">
        <v>38</v>
      </c>
      <c r="C46" s="12">
        <v>165275</v>
      </c>
      <c r="D46" s="12">
        <v>5491</v>
      </c>
      <c r="E46" s="12">
        <v>351891</v>
      </c>
      <c r="F46" s="12">
        <v>39295</v>
      </c>
      <c r="G46" s="12">
        <v>0</v>
      </c>
      <c r="H46" s="12">
        <v>49495</v>
      </c>
      <c r="I46" s="12">
        <v>53163</v>
      </c>
      <c r="J46" s="12">
        <v>16841</v>
      </c>
      <c r="K46" s="21">
        <f t="shared" si="9"/>
        <v>681451</v>
      </c>
      <c r="L46" s="10"/>
    </row>
    <row r="47" spans="1:12" ht="15" customHeight="1" x14ac:dyDescent="0.25">
      <c r="A47" s="20"/>
      <c r="B47" s="13"/>
      <c r="C47" s="12"/>
      <c r="D47" s="12"/>
      <c r="E47" s="12"/>
      <c r="F47" s="12"/>
      <c r="G47" s="12"/>
      <c r="H47" s="12"/>
      <c r="I47" s="12"/>
      <c r="J47" s="12"/>
      <c r="K47" s="21"/>
      <c r="L47" s="10"/>
    </row>
    <row r="48" spans="1:12" ht="47.25" x14ac:dyDescent="0.25">
      <c r="A48" s="20">
        <v>2020000</v>
      </c>
      <c r="B48" s="13" t="s">
        <v>39</v>
      </c>
      <c r="C48" s="12">
        <v>878030</v>
      </c>
      <c r="D48" s="12">
        <v>53138</v>
      </c>
      <c r="E48" s="12">
        <v>1604326</v>
      </c>
      <c r="F48" s="12">
        <v>2042026</v>
      </c>
      <c r="G48" s="12">
        <v>91437</v>
      </c>
      <c r="H48" s="12">
        <v>74060</v>
      </c>
      <c r="I48" s="12">
        <v>23574</v>
      </c>
      <c r="J48" s="12">
        <f>45688+415362+358708</f>
        <v>819758</v>
      </c>
      <c r="K48" s="21">
        <f>SUM(C48:J48)</f>
        <v>5586349</v>
      </c>
      <c r="L48" s="10"/>
    </row>
    <row r="49" spans="1:12" ht="47.25" x14ac:dyDescent="0.25">
      <c r="A49" s="22">
        <v>2020100</v>
      </c>
      <c r="B49" s="19" t="s">
        <v>40</v>
      </c>
      <c r="C49" s="17">
        <v>650000</v>
      </c>
      <c r="D49" s="17">
        <v>53138</v>
      </c>
      <c r="E49" s="17">
        <v>1500000</v>
      </c>
      <c r="F49" s="17">
        <v>2000000</v>
      </c>
      <c r="G49" s="17">
        <v>80000</v>
      </c>
      <c r="H49" s="17">
        <v>50000</v>
      </c>
      <c r="I49" s="17">
        <v>0</v>
      </c>
      <c r="J49" s="17">
        <f>44836+415362+358708</f>
        <v>818906</v>
      </c>
      <c r="K49" s="23">
        <f>SUM(C49:J49)</f>
        <v>5152044</v>
      </c>
      <c r="L49" s="10"/>
    </row>
    <row r="50" spans="1:12" ht="15" customHeight="1" x14ac:dyDescent="0.25">
      <c r="A50" s="22"/>
      <c r="B50" s="16"/>
      <c r="C50" s="17"/>
      <c r="D50" s="17"/>
      <c r="E50" s="17"/>
      <c r="F50" s="17"/>
      <c r="G50" s="17"/>
      <c r="H50" s="17"/>
      <c r="I50" s="17"/>
      <c r="J50" s="17"/>
      <c r="K50" s="21"/>
      <c r="L50" s="10"/>
    </row>
    <row r="51" spans="1:12" x14ac:dyDescent="0.25">
      <c r="A51" s="20">
        <v>2060000</v>
      </c>
      <c r="B51" s="13" t="s">
        <v>41</v>
      </c>
      <c r="C51" s="12">
        <v>150893</v>
      </c>
      <c r="D51" s="12">
        <v>277</v>
      </c>
      <c r="E51" s="12">
        <v>49256</v>
      </c>
      <c r="F51" s="12">
        <v>6641</v>
      </c>
      <c r="G51" s="12">
        <v>4824</v>
      </c>
      <c r="H51" s="12">
        <v>17990</v>
      </c>
      <c r="I51" s="12">
        <v>312</v>
      </c>
      <c r="J51" s="12">
        <v>18088</v>
      </c>
      <c r="K51" s="21">
        <f>SUM(C51:J51)</f>
        <v>248281</v>
      </c>
      <c r="L51" s="10"/>
    </row>
    <row r="52" spans="1:12" ht="15" customHeight="1" x14ac:dyDescent="0.25">
      <c r="A52" s="22"/>
      <c r="B52" s="16"/>
      <c r="C52" s="12"/>
      <c r="D52" s="12"/>
      <c r="E52" s="12"/>
      <c r="F52" s="12"/>
      <c r="G52" s="12"/>
      <c r="H52" s="12"/>
      <c r="I52" s="12"/>
      <c r="J52" s="12"/>
      <c r="K52" s="21"/>
      <c r="L52" s="10"/>
    </row>
    <row r="53" spans="1:12" ht="33.75" customHeight="1" x14ac:dyDescent="0.25">
      <c r="A53" s="20">
        <v>2070000</v>
      </c>
      <c r="B53" s="13" t="s">
        <v>42</v>
      </c>
      <c r="C53" s="12">
        <v>1855294</v>
      </c>
      <c r="D53" s="12">
        <v>30617</v>
      </c>
      <c r="E53" s="12">
        <v>2272948</v>
      </c>
      <c r="F53" s="12">
        <v>766616</v>
      </c>
      <c r="G53" s="12">
        <v>802524</v>
      </c>
      <c r="H53" s="12">
        <v>823783</v>
      </c>
      <c r="I53" s="12">
        <v>453259</v>
      </c>
      <c r="J53" s="12">
        <v>263058</v>
      </c>
      <c r="K53" s="21">
        <f>SUM(C53:J53)</f>
        <v>7268099</v>
      </c>
      <c r="L53" s="10"/>
    </row>
    <row r="54" spans="1:12" ht="15" customHeight="1" x14ac:dyDescent="0.25">
      <c r="A54" s="22"/>
      <c r="B54" s="16"/>
      <c r="C54" s="12"/>
      <c r="D54" s="12"/>
      <c r="E54" s="12"/>
      <c r="F54" s="12"/>
      <c r="G54" s="12"/>
      <c r="H54" s="12"/>
      <c r="I54" s="12"/>
      <c r="J54" s="12"/>
      <c r="K54" s="21"/>
      <c r="L54" s="10"/>
    </row>
    <row r="55" spans="1:12" ht="27.75" customHeight="1" x14ac:dyDescent="0.25">
      <c r="A55" s="20">
        <v>2080000</v>
      </c>
      <c r="B55" s="13" t="s">
        <v>43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21">
        <f>SUM(C55:J55)</f>
        <v>0</v>
      </c>
      <c r="L55" s="10"/>
    </row>
    <row r="56" spans="1:12" ht="15" customHeight="1" x14ac:dyDescent="0.25">
      <c r="A56" s="22"/>
      <c r="B56" s="16"/>
      <c r="C56" s="12"/>
      <c r="D56" s="12"/>
      <c r="E56" s="12"/>
      <c r="F56" s="12"/>
      <c r="G56" s="12"/>
      <c r="H56" s="12"/>
      <c r="I56" s="12"/>
      <c r="J56" s="12"/>
      <c r="K56" s="21"/>
      <c r="L56" s="10"/>
    </row>
    <row r="57" spans="1:12" x14ac:dyDescent="0.25">
      <c r="A57" s="20">
        <v>2090000</v>
      </c>
      <c r="B57" s="13" t="s">
        <v>44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21">
        <f>SUM(C57:J57)</f>
        <v>0</v>
      </c>
      <c r="L57" s="10"/>
    </row>
    <row r="58" spans="1:12" ht="15" customHeight="1" x14ac:dyDescent="0.25">
      <c r="A58" s="22"/>
      <c r="B58" s="13"/>
      <c r="C58" s="12"/>
      <c r="D58" s="12"/>
      <c r="E58" s="12"/>
      <c r="F58" s="12"/>
      <c r="G58" s="12"/>
      <c r="H58" s="12"/>
      <c r="I58" s="12"/>
      <c r="J58" s="12"/>
      <c r="K58" s="21"/>
      <c r="L58" s="10"/>
    </row>
    <row r="59" spans="1:12" x14ac:dyDescent="0.25">
      <c r="A59" s="37">
        <v>4000000</v>
      </c>
      <c r="B59" s="38" t="s">
        <v>45</v>
      </c>
      <c r="C59" s="39">
        <f t="shared" ref="C59:J59" si="11">SUM(C60)</f>
        <v>4662929</v>
      </c>
      <c r="D59" s="39">
        <f t="shared" si="11"/>
        <v>2084823</v>
      </c>
      <c r="E59" s="39">
        <f t="shared" si="11"/>
        <v>1644224</v>
      </c>
      <c r="F59" s="39">
        <f t="shared" si="11"/>
        <v>3053027</v>
      </c>
      <c r="G59" s="39">
        <f t="shared" si="11"/>
        <v>659460</v>
      </c>
      <c r="H59" s="39">
        <f t="shared" si="11"/>
        <v>1870214</v>
      </c>
      <c r="I59" s="39">
        <f t="shared" si="11"/>
        <v>542206</v>
      </c>
      <c r="J59" s="39">
        <f t="shared" si="11"/>
        <v>416791</v>
      </c>
      <c r="K59" s="40">
        <f t="shared" ref="K59:K60" si="12">SUM(C59:J59)</f>
        <v>14933674</v>
      </c>
      <c r="L59" s="10"/>
    </row>
    <row r="60" spans="1:12" ht="34.5" customHeight="1" x14ac:dyDescent="0.25">
      <c r="A60" s="20">
        <v>4020200</v>
      </c>
      <c r="B60" s="13" t="s">
        <v>46</v>
      </c>
      <c r="C60" s="12">
        <v>4662929</v>
      </c>
      <c r="D60" s="12">
        <v>2084823</v>
      </c>
      <c r="E60" s="12">
        <v>1644224</v>
      </c>
      <c r="F60" s="12">
        <f>1073549+1979478</f>
        <v>3053027</v>
      </c>
      <c r="G60" s="12">
        <v>659460</v>
      </c>
      <c r="H60" s="12">
        <v>1870214</v>
      </c>
      <c r="I60" s="12">
        <v>542206</v>
      </c>
      <c r="J60" s="12">
        <v>416791</v>
      </c>
      <c r="K60" s="21">
        <f t="shared" si="12"/>
        <v>14933674</v>
      </c>
      <c r="L60" s="10"/>
    </row>
    <row r="61" spans="1:12" ht="15" customHeight="1" x14ac:dyDescent="0.25">
      <c r="A61" s="20"/>
      <c r="B61" s="13"/>
      <c r="C61" s="12"/>
      <c r="D61" s="12"/>
      <c r="E61" s="12"/>
      <c r="F61" s="12"/>
      <c r="G61" s="12"/>
      <c r="H61" s="12"/>
      <c r="I61" s="12"/>
      <c r="J61" s="12"/>
      <c r="K61" s="21"/>
      <c r="L61" s="10"/>
    </row>
    <row r="62" spans="1:12" ht="36.75" customHeight="1" thickBot="1" x14ac:dyDescent="0.3">
      <c r="A62" s="41">
        <v>5000000</v>
      </c>
      <c r="B62" s="42" t="s">
        <v>47</v>
      </c>
      <c r="C62" s="43">
        <v>25352403</v>
      </c>
      <c r="D62" s="43">
        <f>521962+712232</f>
        <v>1234194</v>
      </c>
      <c r="E62" s="43">
        <v>21497680</v>
      </c>
      <c r="F62" s="43">
        <v>9510687</v>
      </c>
      <c r="G62" s="43">
        <v>3256710</v>
      </c>
      <c r="H62" s="43">
        <v>6171273</v>
      </c>
      <c r="I62" s="43">
        <v>6617364</v>
      </c>
      <c r="J62" s="43">
        <v>3114122</v>
      </c>
      <c r="K62" s="44">
        <f>SUM(C62:J62)</f>
        <v>76754433</v>
      </c>
      <c r="L62" s="10"/>
    </row>
    <row r="63" spans="1:12" ht="16.5" thickBot="1" x14ac:dyDescent="0.3">
      <c r="A63" s="30"/>
      <c r="B63" s="31" t="s">
        <v>48</v>
      </c>
      <c r="C63" s="45">
        <f>SUM(C14+C40+C59+C62)</f>
        <v>323548929</v>
      </c>
      <c r="D63" s="45">
        <f t="shared" ref="D63:J63" si="13">SUM(D14+D40+D59+D62)</f>
        <v>38455290</v>
      </c>
      <c r="E63" s="45">
        <f t="shared" si="13"/>
        <v>239695892</v>
      </c>
      <c r="F63" s="45">
        <f t="shared" si="13"/>
        <v>203230887</v>
      </c>
      <c r="G63" s="45">
        <f t="shared" si="13"/>
        <v>92480878</v>
      </c>
      <c r="H63" s="45">
        <f t="shared" si="13"/>
        <v>132285133</v>
      </c>
      <c r="I63" s="45">
        <f t="shared" si="13"/>
        <v>69261524</v>
      </c>
      <c r="J63" s="45">
        <f t="shared" si="13"/>
        <v>39564788</v>
      </c>
      <c r="K63" s="29">
        <f>SUM(C63:J63)</f>
        <v>1138523321</v>
      </c>
      <c r="L63" s="10"/>
    </row>
  </sheetData>
  <mergeCells count="9">
    <mergeCell ref="I7:K7"/>
    <mergeCell ref="H8:K8"/>
    <mergeCell ref="I9:K9"/>
    <mergeCell ref="A11:K11"/>
    <mergeCell ref="J1:K1"/>
    <mergeCell ref="I3:K3"/>
    <mergeCell ref="I5:K5"/>
    <mergeCell ref="H4:K4"/>
    <mergeCell ref="H2:K2"/>
  </mergeCells>
  <pageMargins left="0.39370078740157483" right="0.39370078740157483" top="0.59055118110236227" bottom="0.19685039370078741" header="0" footer="0"/>
  <pageSetup paperSize="9" scale="72" firstPageNumber="197" fitToHeight="5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№3.1 (192)</vt:lpstr>
      <vt:lpstr>'Приложение №3.1 (192)'!Заголовки_для_печати</vt:lpstr>
      <vt:lpstr>'Приложение №3.1 (192)'!Область_печати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2021-07-19T13:07:54Z</dcterms:modified>
</cp:coreProperties>
</file>