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 2.1 (192)" sheetId="1" r:id="rId1"/>
  </sheets>
  <definedNames>
    <definedName name="_xlnm.Print_Titles" localSheetId="0">'Приложение № 2.1 (192)'!$13:$13</definedName>
    <definedName name="_xlnm.Print_Area" localSheetId="0">'Приложение № 2.1 (192)'!$A$1:$K$88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C85" i="1" l="1"/>
  <c r="C48" i="1" l="1"/>
  <c r="C56" i="1"/>
  <c r="C70" i="1"/>
  <c r="C77" i="1"/>
  <c r="H71" i="1"/>
  <c r="F71" i="1"/>
  <c r="E71" i="1"/>
  <c r="C71" i="1"/>
  <c r="H70" i="1"/>
  <c r="F70" i="1"/>
  <c r="E70" i="1"/>
  <c r="C57" i="1"/>
  <c r="C54" i="1"/>
  <c r="H18" i="1" l="1"/>
  <c r="F18" i="1"/>
  <c r="E18" i="1"/>
  <c r="C18" i="1"/>
  <c r="H17" i="1"/>
  <c r="F17" i="1"/>
  <c r="E17" i="1"/>
  <c r="C17" i="1"/>
  <c r="C79" i="1" l="1"/>
  <c r="D71" i="1"/>
  <c r="D70" i="1"/>
  <c r="K68" i="1"/>
  <c r="K67" i="1"/>
  <c r="C66" i="1"/>
  <c r="J65" i="1"/>
  <c r="I65" i="1"/>
  <c r="H65" i="1"/>
  <c r="G65" i="1"/>
  <c r="F65" i="1"/>
  <c r="E65" i="1"/>
  <c r="D65" i="1"/>
  <c r="C65" i="1"/>
  <c r="K65" i="1" l="1"/>
  <c r="K66" i="1"/>
  <c r="D17" i="1"/>
  <c r="D18" i="1"/>
  <c r="D22" i="1"/>
  <c r="C22" i="1"/>
  <c r="D47" i="1" l="1"/>
  <c r="E47" i="1"/>
  <c r="F47" i="1"/>
  <c r="G47" i="1"/>
  <c r="H47" i="1"/>
  <c r="I47" i="1"/>
  <c r="J47" i="1"/>
  <c r="C47" i="1"/>
  <c r="D41" i="1"/>
  <c r="E41" i="1"/>
  <c r="F41" i="1"/>
  <c r="G41" i="1"/>
  <c r="H41" i="1"/>
  <c r="I41" i="1"/>
  <c r="J41" i="1"/>
  <c r="C41" i="1"/>
  <c r="D15" i="1" l="1"/>
  <c r="E15" i="1"/>
  <c r="F15" i="1"/>
  <c r="G15" i="1"/>
  <c r="H15" i="1"/>
  <c r="I15" i="1"/>
  <c r="J15" i="1"/>
  <c r="C15" i="1"/>
  <c r="D24" i="1"/>
  <c r="E24" i="1"/>
  <c r="F24" i="1"/>
  <c r="G24" i="1"/>
  <c r="H24" i="1"/>
  <c r="I24" i="1"/>
  <c r="J24" i="1"/>
  <c r="C24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7" i="1"/>
  <c r="K85" i="1"/>
  <c r="K83" i="1"/>
  <c r="K81" i="1"/>
  <c r="K79" i="1"/>
  <c r="K77" i="1"/>
  <c r="K75" i="1"/>
  <c r="K73" i="1"/>
  <c r="K71" i="1"/>
  <c r="K70" i="1"/>
  <c r="K63" i="1"/>
  <c r="K61" i="1"/>
  <c r="K59" i="1"/>
  <c r="K57" i="1"/>
  <c r="K56" i="1"/>
  <c r="K54" i="1"/>
  <c r="K53" i="1"/>
  <c r="K52" i="1"/>
  <c r="K51" i="1"/>
  <c r="K50" i="1"/>
  <c r="K49" i="1"/>
  <c r="K48" i="1"/>
  <c r="K47" i="1"/>
  <c r="K46" i="1"/>
  <c r="K45" i="1"/>
  <c r="K43" i="1"/>
  <c r="K42" i="1"/>
  <c r="K39" i="1"/>
  <c r="K38" i="1"/>
  <c r="K37" i="1"/>
  <c r="K36" i="1"/>
  <c r="K35" i="1"/>
  <c r="K34" i="1"/>
  <c r="K32" i="1"/>
  <c r="K30" i="1"/>
  <c r="K28" i="1"/>
  <c r="K27" i="1"/>
  <c r="K26" i="1"/>
  <c r="K25" i="1"/>
  <c r="K22" i="1"/>
  <c r="K21" i="1"/>
  <c r="K20" i="1"/>
  <c r="K19" i="1"/>
  <c r="K18" i="1"/>
  <c r="K17" i="1"/>
  <c r="K16" i="1"/>
  <c r="D69" i="1"/>
  <c r="E69" i="1"/>
  <c r="F69" i="1"/>
  <c r="G69" i="1"/>
  <c r="H69" i="1"/>
  <c r="I69" i="1"/>
  <c r="J69" i="1"/>
  <c r="C69" i="1"/>
  <c r="K24" i="1" l="1"/>
  <c r="K33" i="1"/>
  <c r="K15" i="1"/>
  <c r="K69" i="1"/>
  <c r="K41" i="1"/>
  <c r="I14" i="1"/>
  <c r="G14" i="1"/>
  <c r="E14" i="1"/>
  <c r="J14" i="1"/>
  <c r="H14" i="1"/>
  <c r="F14" i="1"/>
  <c r="D14" i="1"/>
  <c r="K44" i="1"/>
  <c r="C14" i="1"/>
  <c r="I88" i="1" l="1"/>
  <c r="J88" i="1"/>
  <c r="G88" i="1"/>
  <c r="D88" i="1"/>
  <c r="H88" i="1"/>
  <c r="F88" i="1"/>
  <c r="E88" i="1"/>
  <c r="C88" i="1"/>
  <c r="K14" i="1"/>
  <c r="K88" i="1" l="1"/>
</calcChain>
</file>

<file path=xl/sharedStrings.xml><?xml version="1.0" encoding="utf-8"?>
<sst xmlns="http://schemas.openxmlformats.org/spreadsheetml/2006/main" count="77" uniqueCount="75">
  <si>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</si>
  <si>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</si>
  <si>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</si>
  <si>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</si>
  <si>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</si>
  <si>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</si>
  <si>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</si>
  <si>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</si>
  <si>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</si>
  <si>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</si>
  <si>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</si>
  <si>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</si>
  <si>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</si>
  <si>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</si>
  <si>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</si>
  <si>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</si>
  <si>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</si>
  <si>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</si>
  <si>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</si>
  <si>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</si>
  <si>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</si>
  <si>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</si>
  <si>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</si>
  <si>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</si>
  <si>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</si>
  <si>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</si>
  <si>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</si>
  <si>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</si>
  <si>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</si>
  <si>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</si>
  <si>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</si>
  <si>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</si>
  <si>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</si>
  <si>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</si>
  <si>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</si>
  <si>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</si>
  <si>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</si>
  <si>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</si>
  <si>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</si>
  <si>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</si>
  <si>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</si>
  <si>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</si>
  <si>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</si>
  <si>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</si>
  <si>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</si>
  <si>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</si>
  <si>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</si>
  <si>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</si>
  <si>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</si>
  <si>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</si>
  <si>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</si>
  <si>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</si>
  <si>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</si>
  <si>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</si>
  <si>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</si>
  <si>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</si>
  <si>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</si>
  <si>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</si>
  <si>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</si>
  <si>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</si>
  <si>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</si>
  <si>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</si>
  <si>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</si>
  <si>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</si>
  <si>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</si>
  <si>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</si>
  <si>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</si>
  <si>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</si>
  <si>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Безвозмездные перечисления</t>
  </si>
  <si>
    <t>От нерезидентов</t>
  </si>
  <si>
    <t>3011000</t>
  </si>
  <si>
    <t>От нерезидентов на цели субсидирования хозяйствующих субъектов</t>
  </si>
  <si>
    <t>"О внесении изменений и дополнений</t>
  </si>
  <si>
    <t xml:space="preserve">в Закон Приднестровской Молдавской Республики 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</si>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</sst>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-* #,##0_р_._-;\-* #,##0_р_._-;_-* &quot;-&quot;??_р_._-;_-@_-"/>
    <numFmt numFmtId="167" formatCode="_-* #,##0_р_._-;\-* #,##0_р_._-;_-* &quot;-&quot;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7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166" fontId="6" fillId="0" borderId="11" xfId="0" applyNumberFormat="1" applyFont="1" applyFill="1" applyBorder="1" applyAlignment="1">
      <alignment horizontal="right" vertical="center"/>
    </xf>
    <xf numFmtId="166" fontId="8" fillId="0" borderId="12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vertical="center" wrapText="1"/>
    </xf>
    <xf numFmtId="166" fontId="6" fillId="0" borderId="14" xfId="0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167" fontId="6" fillId="3" borderId="5" xfId="2" applyNumberFormat="1" applyFont="1" applyFill="1" applyBorder="1" applyAlignment="1">
      <alignment horizontal="right" vertical="center"/>
    </xf>
    <xf numFmtId="167" fontId="6" fillId="3" borderId="6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166" fontId="6" fillId="4" borderId="8" xfId="2" applyNumberFormat="1" applyFont="1" applyFill="1" applyBorder="1" applyAlignment="1">
      <alignment horizontal="right" vertical="center"/>
    </xf>
    <xf numFmtId="166" fontId="6" fillId="4" borderId="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view="pageBreakPreview" zoomScaleNormal="90" zoomScaleSheetLayoutView="100" workbookViewId="0">
      <pane xSplit="2" ySplit="13" topLeftCell="C34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defaultColWidth="58.28515625" defaultRowHeight="15.75" x14ac:dyDescent="0.25"/>
  <cols>
    <col min="1" max="1" width="9" style="6" bestFit="1" customWidth="1"/>
    <col min="2" max="2" width="49.7109375" style="12" customWidth="1"/>
    <col min="3" max="3" width="15.7109375" style="13" bestFit="1" customWidth="1"/>
    <col min="4" max="5" width="14" style="13" bestFit="1" customWidth="1"/>
    <col min="6" max="8" width="12.7109375" style="13" bestFit="1" customWidth="1"/>
    <col min="9" max="9" width="15.5703125" style="13" bestFit="1" customWidth="1"/>
    <col min="10" max="10" width="12.7109375" style="13" bestFit="1" customWidth="1"/>
    <col min="11" max="11" width="15.7109375" style="13" bestFit="1" customWidth="1"/>
    <col min="12" max="12" width="7" style="13" customWidth="1"/>
    <col min="13" max="201" width="58.28515625" style="13"/>
    <col min="202" max="202" width="9" style="13" customWidth="1"/>
    <col min="203" max="203" width="60.28515625" style="13" customWidth="1"/>
    <col min="204" max="204" width="15.7109375" style="13" bestFit="1" customWidth="1"/>
    <col min="205" max="205" width="14.140625" style="13" bestFit="1" customWidth="1"/>
    <col min="206" max="206" width="14.140625" style="13" customWidth="1"/>
    <col min="207" max="207" width="14.140625" style="13" bestFit="1" customWidth="1"/>
    <col min="208" max="209" width="13.140625" style="13" bestFit="1" customWidth="1"/>
    <col min="210" max="210" width="14" style="13" customWidth="1"/>
    <col min="211" max="211" width="13.140625" style="13" customWidth="1"/>
    <col min="212" max="212" width="16.42578125" style="13" customWidth="1"/>
    <col min="213" max="213" width="18.5703125" style="13" customWidth="1"/>
    <col min="214" max="214" width="8.140625" style="13" bestFit="1" customWidth="1"/>
    <col min="215" max="457" width="58.28515625" style="13"/>
    <col min="458" max="458" width="9" style="13" customWidth="1"/>
    <col min="459" max="459" width="60.28515625" style="13" customWidth="1"/>
    <col min="460" max="460" width="15.7109375" style="13" bestFit="1" customWidth="1"/>
    <col min="461" max="461" width="14.140625" style="13" bestFit="1" customWidth="1"/>
    <col min="462" max="462" width="14.140625" style="13" customWidth="1"/>
    <col min="463" max="463" width="14.140625" style="13" bestFit="1" customWidth="1"/>
    <col min="464" max="465" width="13.140625" style="13" bestFit="1" customWidth="1"/>
    <col min="466" max="466" width="14" style="13" customWidth="1"/>
    <col min="467" max="467" width="13.140625" style="13" customWidth="1"/>
    <col min="468" max="468" width="16.42578125" style="13" customWidth="1"/>
    <col min="469" max="469" width="18.5703125" style="13" customWidth="1"/>
    <col min="470" max="470" width="8.140625" style="13" bestFit="1" customWidth="1"/>
    <col min="471" max="713" width="58.28515625" style="13"/>
    <col min="714" max="714" width="9" style="13" customWidth="1"/>
    <col min="715" max="715" width="60.28515625" style="13" customWidth="1"/>
    <col min="716" max="716" width="15.7109375" style="13" bestFit="1" customWidth="1"/>
    <col min="717" max="717" width="14.140625" style="13" bestFit="1" customWidth="1"/>
    <col min="718" max="718" width="14.140625" style="13" customWidth="1"/>
    <col min="719" max="719" width="14.140625" style="13" bestFit="1" customWidth="1"/>
    <col min="720" max="721" width="13.140625" style="13" bestFit="1" customWidth="1"/>
    <col min="722" max="722" width="14" style="13" customWidth="1"/>
    <col min="723" max="723" width="13.140625" style="13" customWidth="1"/>
    <col min="724" max="724" width="16.42578125" style="13" customWidth="1"/>
    <col min="725" max="725" width="18.5703125" style="13" customWidth="1"/>
    <col min="726" max="726" width="8.140625" style="13" bestFit="1" customWidth="1"/>
    <col min="727" max="969" width="58.28515625" style="13"/>
    <col min="970" max="970" width="9" style="13" customWidth="1"/>
    <col min="971" max="971" width="60.28515625" style="13" customWidth="1"/>
    <col min="972" max="972" width="15.7109375" style="13" bestFit="1" customWidth="1"/>
    <col min="973" max="973" width="14.140625" style="13" bestFit="1" customWidth="1"/>
    <col min="974" max="974" width="14.140625" style="13" customWidth="1"/>
    <col min="975" max="975" width="14.140625" style="13" bestFit="1" customWidth="1"/>
    <col min="976" max="977" width="13.140625" style="13" bestFit="1" customWidth="1"/>
    <col min="978" max="978" width="14" style="13" customWidth="1"/>
    <col min="979" max="979" width="13.140625" style="13" customWidth="1"/>
    <col min="980" max="980" width="16.42578125" style="13" customWidth="1"/>
    <col min="981" max="981" width="18.5703125" style="13" customWidth="1"/>
    <col min="982" max="982" width="8.140625" style="13" bestFit="1" customWidth="1"/>
    <col min="983" max="1225" width="58.28515625" style="13"/>
    <col min="1226" max="1226" width="9" style="13" customWidth="1"/>
    <col min="1227" max="1227" width="60.28515625" style="13" customWidth="1"/>
    <col min="1228" max="1228" width="15.7109375" style="13" bestFit="1" customWidth="1"/>
    <col min="1229" max="1229" width="14.140625" style="13" bestFit="1" customWidth="1"/>
    <col min="1230" max="1230" width="14.140625" style="13" customWidth="1"/>
    <col min="1231" max="1231" width="14.140625" style="13" bestFit="1" customWidth="1"/>
    <col min="1232" max="1233" width="13.140625" style="13" bestFit="1" customWidth="1"/>
    <col min="1234" max="1234" width="14" style="13" customWidth="1"/>
    <col min="1235" max="1235" width="13.140625" style="13" customWidth="1"/>
    <col min="1236" max="1236" width="16.42578125" style="13" customWidth="1"/>
    <col min="1237" max="1237" width="18.5703125" style="13" customWidth="1"/>
    <col min="1238" max="1238" width="8.140625" style="13" bestFit="1" customWidth="1"/>
    <col min="1239" max="1481" width="58.28515625" style="13"/>
    <col min="1482" max="1482" width="9" style="13" customWidth="1"/>
    <col min="1483" max="1483" width="60.28515625" style="13" customWidth="1"/>
    <col min="1484" max="1484" width="15.7109375" style="13" bestFit="1" customWidth="1"/>
    <col min="1485" max="1485" width="14.140625" style="13" bestFit="1" customWidth="1"/>
    <col min="1486" max="1486" width="14.140625" style="13" customWidth="1"/>
    <col min="1487" max="1487" width="14.140625" style="13" bestFit="1" customWidth="1"/>
    <col min="1488" max="1489" width="13.140625" style="13" bestFit="1" customWidth="1"/>
    <col min="1490" max="1490" width="14" style="13" customWidth="1"/>
    <col min="1491" max="1491" width="13.140625" style="13" customWidth="1"/>
    <col min="1492" max="1492" width="16.42578125" style="13" customWidth="1"/>
    <col min="1493" max="1493" width="18.5703125" style="13" customWidth="1"/>
    <col min="1494" max="1494" width="8.140625" style="13" bestFit="1" customWidth="1"/>
    <col min="1495" max="1737" width="58.28515625" style="13"/>
    <col min="1738" max="1738" width="9" style="13" customWidth="1"/>
    <col min="1739" max="1739" width="60.28515625" style="13" customWidth="1"/>
    <col min="1740" max="1740" width="15.7109375" style="13" bestFit="1" customWidth="1"/>
    <col min="1741" max="1741" width="14.140625" style="13" bestFit="1" customWidth="1"/>
    <col min="1742" max="1742" width="14.140625" style="13" customWidth="1"/>
    <col min="1743" max="1743" width="14.140625" style="13" bestFit="1" customWidth="1"/>
    <col min="1744" max="1745" width="13.140625" style="13" bestFit="1" customWidth="1"/>
    <col min="1746" max="1746" width="14" style="13" customWidth="1"/>
    <col min="1747" max="1747" width="13.140625" style="13" customWidth="1"/>
    <col min="1748" max="1748" width="16.42578125" style="13" customWidth="1"/>
    <col min="1749" max="1749" width="18.5703125" style="13" customWidth="1"/>
    <col min="1750" max="1750" width="8.140625" style="13" bestFit="1" customWidth="1"/>
    <col min="1751" max="1993" width="58.28515625" style="13"/>
    <col min="1994" max="1994" width="9" style="13" customWidth="1"/>
    <col min="1995" max="1995" width="60.28515625" style="13" customWidth="1"/>
    <col min="1996" max="1996" width="15.7109375" style="13" bestFit="1" customWidth="1"/>
    <col min="1997" max="1997" width="14.140625" style="13" bestFit="1" customWidth="1"/>
    <col min="1998" max="1998" width="14.140625" style="13" customWidth="1"/>
    <col min="1999" max="1999" width="14.140625" style="13" bestFit="1" customWidth="1"/>
    <col min="2000" max="2001" width="13.140625" style="13" bestFit="1" customWidth="1"/>
    <col min="2002" max="2002" width="14" style="13" customWidth="1"/>
    <col min="2003" max="2003" width="13.140625" style="13" customWidth="1"/>
    <col min="2004" max="2004" width="16.42578125" style="13" customWidth="1"/>
    <col min="2005" max="2005" width="18.5703125" style="13" customWidth="1"/>
    <col min="2006" max="2006" width="8.140625" style="13" bestFit="1" customWidth="1"/>
    <col min="2007" max="2249" width="58.28515625" style="13"/>
    <col min="2250" max="2250" width="9" style="13" customWidth="1"/>
    <col min="2251" max="2251" width="60.28515625" style="13" customWidth="1"/>
    <col min="2252" max="2252" width="15.7109375" style="13" bestFit="1" customWidth="1"/>
    <col min="2253" max="2253" width="14.140625" style="13" bestFit="1" customWidth="1"/>
    <col min="2254" max="2254" width="14.140625" style="13" customWidth="1"/>
    <col min="2255" max="2255" width="14.140625" style="13" bestFit="1" customWidth="1"/>
    <col min="2256" max="2257" width="13.140625" style="13" bestFit="1" customWidth="1"/>
    <col min="2258" max="2258" width="14" style="13" customWidth="1"/>
    <col min="2259" max="2259" width="13.140625" style="13" customWidth="1"/>
    <col min="2260" max="2260" width="16.42578125" style="13" customWidth="1"/>
    <col min="2261" max="2261" width="18.5703125" style="13" customWidth="1"/>
    <col min="2262" max="2262" width="8.140625" style="13" bestFit="1" customWidth="1"/>
    <col min="2263" max="2505" width="58.28515625" style="13"/>
    <col min="2506" max="2506" width="9" style="13" customWidth="1"/>
    <col min="2507" max="2507" width="60.28515625" style="13" customWidth="1"/>
    <col min="2508" max="2508" width="15.7109375" style="13" bestFit="1" customWidth="1"/>
    <col min="2509" max="2509" width="14.140625" style="13" bestFit="1" customWidth="1"/>
    <col min="2510" max="2510" width="14.140625" style="13" customWidth="1"/>
    <col min="2511" max="2511" width="14.140625" style="13" bestFit="1" customWidth="1"/>
    <col min="2512" max="2513" width="13.140625" style="13" bestFit="1" customWidth="1"/>
    <col min="2514" max="2514" width="14" style="13" customWidth="1"/>
    <col min="2515" max="2515" width="13.140625" style="13" customWidth="1"/>
    <col min="2516" max="2516" width="16.42578125" style="13" customWidth="1"/>
    <col min="2517" max="2517" width="18.5703125" style="13" customWidth="1"/>
    <col min="2518" max="2518" width="8.140625" style="13" bestFit="1" customWidth="1"/>
    <col min="2519" max="2761" width="58.28515625" style="13"/>
    <col min="2762" max="2762" width="9" style="13" customWidth="1"/>
    <col min="2763" max="2763" width="60.28515625" style="13" customWidth="1"/>
    <col min="2764" max="2764" width="15.7109375" style="13" bestFit="1" customWidth="1"/>
    <col min="2765" max="2765" width="14.140625" style="13" bestFit="1" customWidth="1"/>
    <col min="2766" max="2766" width="14.140625" style="13" customWidth="1"/>
    <col min="2767" max="2767" width="14.140625" style="13" bestFit="1" customWidth="1"/>
    <col min="2768" max="2769" width="13.140625" style="13" bestFit="1" customWidth="1"/>
    <col min="2770" max="2770" width="14" style="13" customWidth="1"/>
    <col min="2771" max="2771" width="13.140625" style="13" customWidth="1"/>
    <col min="2772" max="2772" width="16.42578125" style="13" customWidth="1"/>
    <col min="2773" max="2773" width="18.5703125" style="13" customWidth="1"/>
    <col min="2774" max="2774" width="8.140625" style="13" bestFit="1" customWidth="1"/>
    <col min="2775" max="3017" width="58.28515625" style="13"/>
    <col min="3018" max="3018" width="9" style="13" customWidth="1"/>
    <col min="3019" max="3019" width="60.28515625" style="13" customWidth="1"/>
    <col min="3020" max="3020" width="15.7109375" style="13" bestFit="1" customWidth="1"/>
    <col min="3021" max="3021" width="14.140625" style="13" bestFit="1" customWidth="1"/>
    <col min="3022" max="3022" width="14.140625" style="13" customWidth="1"/>
    <col min="3023" max="3023" width="14.140625" style="13" bestFit="1" customWidth="1"/>
    <col min="3024" max="3025" width="13.140625" style="13" bestFit="1" customWidth="1"/>
    <col min="3026" max="3026" width="14" style="13" customWidth="1"/>
    <col min="3027" max="3027" width="13.140625" style="13" customWidth="1"/>
    <col min="3028" max="3028" width="16.42578125" style="13" customWidth="1"/>
    <col min="3029" max="3029" width="18.5703125" style="13" customWidth="1"/>
    <col min="3030" max="3030" width="8.140625" style="13" bestFit="1" customWidth="1"/>
    <col min="3031" max="3273" width="58.28515625" style="13"/>
    <col min="3274" max="3274" width="9" style="13" customWidth="1"/>
    <col min="3275" max="3275" width="60.28515625" style="13" customWidth="1"/>
    <col min="3276" max="3276" width="15.7109375" style="13" bestFit="1" customWidth="1"/>
    <col min="3277" max="3277" width="14.140625" style="13" bestFit="1" customWidth="1"/>
    <col min="3278" max="3278" width="14.140625" style="13" customWidth="1"/>
    <col min="3279" max="3279" width="14.140625" style="13" bestFit="1" customWidth="1"/>
    <col min="3280" max="3281" width="13.140625" style="13" bestFit="1" customWidth="1"/>
    <col min="3282" max="3282" width="14" style="13" customWidth="1"/>
    <col min="3283" max="3283" width="13.140625" style="13" customWidth="1"/>
    <col min="3284" max="3284" width="16.42578125" style="13" customWidth="1"/>
    <col min="3285" max="3285" width="18.5703125" style="13" customWidth="1"/>
    <col min="3286" max="3286" width="8.140625" style="13" bestFit="1" customWidth="1"/>
    <col min="3287" max="3529" width="58.28515625" style="13"/>
    <col min="3530" max="3530" width="9" style="13" customWidth="1"/>
    <col min="3531" max="3531" width="60.28515625" style="13" customWidth="1"/>
    <col min="3532" max="3532" width="15.7109375" style="13" bestFit="1" customWidth="1"/>
    <col min="3533" max="3533" width="14.140625" style="13" bestFit="1" customWidth="1"/>
    <col min="3534" max="3534" width="14.140625" style="13" customWidth="1"/>
    <col min="3535" max="3535" width="14.140625" style="13" bestFit="1" customWidth="1"/>
    <col min="3536" max="3537" width="13.140625" style="13" bestFit="1" customWidth="1"/>
    <col min="3538" max="3538" width="14" style="13" customWidth="1"/>
    <col min="3539" max="3539" width="13.140625" style="13" customWidth="1"/>
    <col min="3540" max="3540" width="16.42578125" style="13" customWidth="1"/>
    <col min="3541" max="3541" width="18.5703125" style="13" customWidth="1"/>
    <col min="3542" max="3542" width="8.140625" style="13" bestFit="1" customWidth="1"/>
    <col min="3543" max="3785" width="58.28515625" style="13"/>
    <col min="3786" max="3786" width="9" style="13" customWidth="1"/>
    <col min="3787" max="3787" width="60.28515625" style="13" customWidth="1"/>
    <col min="3788" max="3788" width="15.7109375" style="13" bestFit="1" customWidth="1"/>
    <col min="3789" max="3789" width="14.140625" style="13" bestFit="1" customWidth="1"/>
    <col min="3790" max="3790" width="14.140625" style="13" customWidth="1"/>
    <col min="3791" max="3791" width="14.140625" style="13" bestFit="1" customWidth="1"/>
    <col min="3792" max="3793" width="13.140625" style="13" bestFit="1" customWidth="1"/>
    <col min="3794" max="3794" width="14" style="13" customWidth="1"/>
    <col min="3795" max="3795" width="13.140625" style="13" customWidth="1"/>
    <col min="3796" max="3796" width="16.42578125" style="13" customWidth="1"/>
    <col min="3797" max="3797" width="18.5703125" style="13" customWidth="1"/>
    <col min="3798" max="3798" width="8.140625" style="13" bestFit="1" customWidth="1"/>
    <col min="3799" max="4041" width="58.28515625" style="13"/>
    <col min="4042" max="4042" width="9" style="13" customWidth="1"/>
    <col min="4043" max="4043" width="60.28515625" style="13" customWidth="1"/>
    <col min="4044" max="4044" width="15.7109375" style="13" bestFit="1" customWidth="1"/>
    <col min="4045" max="4045" width="14.140625" style="13" bestFit="1" customWidth="1"/>
    <col min="4046" max="4046" width="14.140625" style="13" customWidth="1"/>
    <col min="4047" max="4047" width="14.140625" style="13" bestFit="1" customWidth="1"/>
    <col min="4048" max="4049" width="13.140625" style="13" bestFit="1" customWidth="1"/>
    <col min="4050" max="4050" width="14" style="13" customWidth="1"/>
    <col min="4051" max="4051" width="13.140625" style="13" customWidth="1"/>
    <col min="4052" max="4052" width="16.42578125" style="13" customWidth="1"/>
    <col min="4053" max="4053" width="18.5703125" style="13" customWidth="1"/>
    <col min="4054" max="4054" width="8.140625" style="13" bestFit="1" customWidth="1"/>
    <col min="4055" max="4297" width="58.28515625" style="13"/>
    <col min="4298" max="4298" width="9" style="13" customWidth="1"/>
    <col min="4299" max="4299" width="60.28515625" style="13" customWidth="1"/>
    <col min="4300" max="4300" width="15.7109375" style="13" bestFit="1" customWidth="1"/>
    <col min="4301" max="4301" width="14.140625" style="13" bestFit="1" customWidth="1"/>
    <col min="4302" max="4302" width="14.140625" style="13" customWidth="1"/>
    <col min="4303" max="4303" width="14.140625" style="13" bestFit="1" customWidth="1"/>
    <col min="4304" max="4305" width="13.140625" style="13" bestFit="1" customWidth="1"/>
    <col min="4306" max="4306" width="14" style="13" customWidth="1"/>
    <col min="4307" max="4307" width="13.140625" style="13" customWidth="1"/>
    <col min="4308" max="4308" width="16.42578125" style="13" customWidth="1"/>
    <col min="4309" max="4309" width="18.5703125" style="13" customWidth="1"/>
    <col min="4310" max="4310" width="8.140625" style="13" bestFit="1" customWidth="1"/>
    <col min="4311" max="4553" width="58.28515625" style="13"/>
    <col min="4554" max="4554" width="9" style="13" customWidth="1"/>
    <col min="4555" max="4555" width="60.28515625" style="13" customWidth="1"/>
    <col min="4556" max="4556" width="15.7109375" style="13" bestFit="1" customWidth="1"/>
    <col min="4557" max="4557" width="14.140625" style="13" bestFit="1" customWidth="1"/>
    <col min="4558" max="4558" width="14.140625" style="13" customWidth="1"/>
    <col min="4559" max="4559" width="14.140625" style="13" bestFit="1" customWidth="1"/>
    <col min="4560" max="4561" width="13.140625" style="13" bestFit="1" customWidth="1"/>
    <col min="4562" max="4562" width="14" style="13" customWidth="1"/>
    <col min="4563" max="4563" width="13.140625" style="13" customWidth="1"/>
    <col min="4564" max="4564" width="16.42578125" style="13" customWidth="1"/>
    <col min="4565" max="4565" width="18.5703125" style="13" customWidth="1"/>
    <col min="4566" max="4566" width="8.140625" style="13" bestFit="1" customWidth="1"/>
    <col min="4567" max="4809" width="58.28515625" style="13"/>
    <col min="4810" max="4810" width="9" style="13" customWidth="1"/>
    <col min="4811" max="4811" width="60.28515625" style="13" customWidth="1"/>
    <col min="4812" max="4812" width="15.7109375" style="13" bestFit="1" customWidth="1"/>
    <col min="4813" max="4813" width="14.140625" style="13" bestFit="1" customWidth="1"/>
    <col min="4814" max="4814" width="14.140625" style="13" customWidth="1"/>
    <col min="4815" max="4815" width="14.140625" style="13" bestFit="1" customWidth="1"/>
    <col min="4816" max="4817" width="13.140625" style="13" bestFit="1" customWidth="1"/>
    <col min="4818" max="4818" width="14" style="13" customWidth="1"/>
    <col min="4819" max="4819" width="13.140625" style="13" customWidth="1"/>
    <col min="4820" max="4820" width="16.42578125" style="13" customWidth="1"/>
    <col min="4821" max="4821" width="18.5703125" style="13" customWidth="1"/>
    <col min="4822" max="4822" width="8.140625" style="13" bestFit="1" customWidth="1"/>
    <col min="4823" max="5065" width="58.28515625" style="13"/>
    <col min="5066" max="5066" width="9" style="13" customWidth="1"/>
    <col min="5067" max="5067" width="60.28515625" style="13" customWidth="1"/>
    <col min="5068" max="5068" width="15.7109375" style="13" bestFit="1" customWidth="1"/>
    <col min="5069" max="5069" width="14.140625" style="13" bestFit="1" customWidth="1"/>
    <col min="5070" max="5070" width="14.140625" style="13" customWidth="1"/>
    <col min="5071" max="5071" width="14.140625" style="13" bestFit="1" customWidth="1"/>
    <col min="5072" max="5073" width="13.140625" style="13" bestFit="1" customWidth="1"/>
    <col min="5074" max="5074" width="14" style="13" customWidth="1"/>
    <col min="5075" max="5075" width="13.140625" style="13" customWidth="1"/>
    <col min="5076" max="5076" width="16.42578125" style="13" customWidth="1"/>
    <col min="5077" max="5077" width="18.5703125" style="13" customWidth="1"/>
    <col min="5078" max="5078" width="8.140625" style="13" bestFit="1" customWidth="1"/>
    <col min="5079" max="5321" width="58.28515625" style="13"/>
    <col min="5322" max="5322" width="9" style="13" customWidth="1"/>
    <col min="5323" max="5323" width="60.28515625" style="13" customWidth="1"/>
    <col min="5324" max="5324" width="15.7109375" style="13" bestFit="1" customWidth="1"/>
    <col min="5325" max="5325" width="14.140625" style="13" bestFit="1" customWidth="1"/>
    <col min="5326" max="5326" width="14.140625" style="13" customWidth="1"/>
    <col min="5327" max="5327" width="14.140625" style="13" bestFit="1" customWidth="1"/>
    <col min="5328" max="5329" width="13.140625" style="13" bestFit="1" customWidth="1"/>
    <col min="5330" max="5330" width="14" style="13" customWidth="1"/>
    <col min="5331" max="5331" width="13.140625" style="13" customWidth="1"/>
    <col min="5332" max="5332" width="16.42578125" style="13" customWidth="1"/>
    <col min="5333" max="5333" width="18.5703125" style="13" customWidth="1"/>
    <col min="5334" max="5334" width="8.140625" style="13" bestFit="1" customWidth="1"/>
    <col min="5335" max="5577" width="58.28515625" style="13"/>
    <col min="5578" max="5578" width="9" style="13" customWidth="1"/>
    <col min="5579" max="5579" width="60.28515625" style="13" customWidth="1"/>
    <col min="5580" max="5580" width="15.7109375" style="13" bestFit="1" customWidth="1"/>
    <col min="5581" max="5581" width="14.140625" style="13" bestFit="1" customWidth="1"/>
    <col min="5582" max="5582" width="14.140625" style="13" customWidth="1"/>
    <col min="5583" max="5583" width="14.140625" style="13" bestFit="1" customWidth="1"/>
    <col min="5584" max="5585" width="13.140625" style="13" bestFit="1" customWidth="1"/>
    <col min="5586" max="5586" width="14" style="13" customWidth="1"/>
    <col min="5587" max="5587" width="13.140625" style="13" customWidth="1"/>
    <col min="5588" max="5588" width="16.42578125" style="13" customWidth="1"/>
    <col min="5589" max="5589" width="18.5703125" style="13" customWidth="1"/>
    <col min="5590" max="5590" width="8.140625" style="13" bestFit="1" customWidth="1"/>
    <col min="5591" max="5833" width="58.28515625" style="13"/>
    <col min="5834" max="5834" width="9" style="13" customWidth="1"/>
    <col min="5835" max="5835" width="60.28515625" style="13" customWidth="1"/>
    <col min="5836" max="5836" width="15.7109375" style="13" bestFit="1" customWidth="1"/>
    <col min="5837" max="5837" width="14.140625" style="13" bestFit="1" customWidth="1"/>
    <col min="5838" max="5838" width="14.140625" style="13" customWidth="1"/>
    <col min="5839" max="5839" width="14.140625" style="13" bestFit="1" customWidth="1"/>
    <col min="5840" max="5841" width="13.140625" style="13" bestFit="1" customWidth="1"/>
    <col min="5842" max="5842" width="14" style="13" customWidth="1"/>
    <col min="5843" max="5843" width="13.140625" style="13" customWidth="1"/>
    <col min="5844" max="5844" width="16.42578125" style="13" customWidth="1"/>
    <col min="5845" max="5845" width="18.5703125" style="13" customWidth="1"/>
    <col min="5846" max="5846" width="8.140625" style="13" bestFit="1" customWidth="1"/>
    <col min="5847" max="6089" width="58.28515625" style="13"/>
    <col min="6090" max="6090" width="9" style="13" customWidth="1"/>
    <col min="6091" max="6091" width="60.28515625" style="13" customWidth="1"/>
    <col min="6092" max="6092" width="15.7109375" style="13" bestFit="1" customWidth="1"/>
    <col min="6093" max="6093" width="14.140625" style="13" bestFit="1" customWidth="1"/>
    <col min="6094" max="6094" width="14.140625" style="13" customWidth="1"/>
    <col min="6095" max="6095" width="14.140625" style="13" bestFit="1" customWidth="1"/>
    <col min="6096" max="6097" width="13.140625" style="13" bestFit="1" customWidth="1"/>
    <col min="6098" max="6098" width="14" style="13" customWidth="1"/>
    <col min="6099" max="6099" width="13.140625" style="13" customWidth="1"/>
    <col min="6100" max="6100" width="16.42578125" style="13" customWidth="1"/>
    <col min="6101" max="6101" width="18.5703125" style="13" customWidth="1"/>
    <col min="6102" max="6102" width="8.140625" style="13" bestFit="1" customWidth="1"/>
    <col min="6103" max="6345" width="58.28515625" style="13"/>
    <col min="6346" max="6346" width="9" style="13" customWidth="1"/>
    <col min="6347" max="6347" width="60.28515625" style="13" customWidth="1"/>
    <col min="6348" max="6348" width="15.7109375" style="13" bestFit="1" customWidth="1"/>
    <col min="6349" max="6349" width="14.140625" style="13" bestFit="1" customWidth="1"/>
    <col min="6350" max="6350" width="14.140625" style="13" customWidth="1"/>
    <col min="6351" max="6351" width="14.140625" style="13" bestFit="1" customWidth="1"/>
    <col min="6352" max="6353" width="13.140625" style="13" bestFit="1" customWidth="1"/>
    <col min="6354" max="6354" width="14" style="13" customWidth="1"/>
    <col min="6355" max="6355" width="13.140625" style="13" customWidth="1"/>
    <col min="6356" max="6356" width="16.42578125" style="13" customWidth="1"/>
    <col min="6357" max="6357" width="18.5703125" style="13" customWidth="1"/>
    <col min="6358" max="6358" width="8.140625" style="13" bestFit="1" customWidth="1"/>
    <col min="6359" max="6601" width="58.28515625" style="13"/>
    <col min="6602" max="6602" width="9" style="13" customWidth="1"/>
    <col min="6603" max="6603" width="60.28515625" style="13" customWidth="1"/>
    <col min="6604" max="6604" width="15.7109375" style="13" bestFit="1" customWidth="1"/>
    <col min="6605" max="6605" width="14.140625" style="13" bestFit="1" customWidth="1"/>
    <col min="6606" max="6606" width="14.140625" style="13" customWidth="1"/>
    <col min="6607" max="6607" width="14.140625" style="13" bestFit="1" customWidth="1"/>
    <col min="6608" max="6609" width="13.140625" style="13" bestFit="1" customWidth="1"/>
    <col min="6610" max="6610" width="14" style="13" customWidth="1"/>
    <col min="6611" max="6611" width="13.140625" style="13" customWidth="1"/>
    <col min="6612" max="6612" width="16.42578125" style="13" customWidth="1"/>
    <col min="6613" max="6613" width="18.5703125" style="13" customWidth="1"/>
    <col min="6614" max="6614" width="8.140625" style="13" bestFit="1" customWidth="1"/>
    <col min="6615" max="6857" width="58.28515625" style="13"/>
    <col min="6858" max="6858" width="9" style="13" customWidth="1"/>
    <col min="6859" max="6859" width="60.28515625" style="13" customWidth="1"/>
    <col min="6860" max="6860" width="15.7109375" style="13" bestFit="1" customWidth="1"/>
    <col min="6861" max="6861" width="14.140625" style="13" bestFit="1" customWidth="1"/>
    <col min="6862" max="6862" width="14.140625" style="13" customWidth="1"/>
    <col min="6863" max="6863" width="14.140625" style="13" bestFit="1" customWidth="1"/>
    <col min="6864" max="6865" width="13.140625" style="13" bestFit="1" customWidth="1"/>
    <col min="6866" max="6866" width="14" style="13" customWidth="1"/>
    <col min="6867" max="6867" width="13.140625" style="13" customWidth="1"/>
    <col min="6868" max="6868" width="16.42578125" style="13" customWidth="1"/>
    <col min="6869" max="6869" width="18.5703125" style="13" customWidth="1"/>
    <col min="6870" max="6870" width="8.140625" style="13" bestFit="1" customWidth="1"/>
    <col min="6871" max="7113" width="58.28515625" style="13"/>
    <col min="7114" max="7114" width="9" style="13" customWidth="1"/>
    <col min="7115" max="7115" width="60.28515625" style="13" customWidth="1"/>
    <col min="7116" max="7116" width="15.7109375" style="13" bestFit="1" customWidth="1"/>
    <col min="7117" max="7117" width="14.140625" style="13" bestFit="1" customWidth="1"/>
    <col min="7118" max="7118" width="14.140625" style="13" customWidth="1"/>
    <col min="7119" max="7119" width="14.140625" style="13" bestFit="1" customWidth="1"/>
    <col min="7120" max="7121" width="13.140625" style="13" bestFit="1" customWidth="1"/>
    <col min="7122" max="7122" width="14" style="13" customWidth="1"/>
    <col min="7123" max="7123" width="13.140625" style="13" customWidth="1"/>
    <col min="7124" max="7124" width="16.42578125" style="13" customWidth="1"/>
    <col min="7125" max="7125" width="18.5703125" style="13" customWidth="1"/>
    <col min="7126" max="7126" width="8.140625" style="13" bestFit="1" customWidth="1"/>
    <col min="7127" max="7369" width="58.28515625" style="13"/>
    <col min="7370" max="7370" width="9" style="13" customWidth="1"/>
    <col min="7371" max="7371" width="60.28515625" style="13" customWidth="1"/>
    <col min="7372" max="7372" width="15.7109375" style="13" bestFit="1" customWidth="1"/>
    <col min="7373" max="7373" width="14.140625" style="13" bestFit="1" customWidth="1"/>
    <col min="7374" max="7374" width="14.140625" style="13" customWidth="1"/>
    <col min="7375" max="7375" width="14.140625" style="13" bestFit="1" customWidth="1"/>
    <col min="7376" max="7377" width="13.140625" style="13" bestFit="1" customWidth="1"/>
    <col min="7378" max="7378" width="14" style="13" customWidth="1"/>
    <col min="7379" max="7379" width="13.140625" style="13" customWidth="1"/>
    <col min="7380" max="7380" width="16.42578125" style="13" customWidth="1"/>
    <col min="7381" max="7381" width="18.5703125" style="13" customWidth="1"/>
    <col min="7382" max="7382" width="8.140625" style="13" bestFit="1" customWidth="1"/>
    <col min="7383" max="7625" width="58.28515625" style="13"/>
    <col min="7626" max="7626" width="9" style="13" customWidth="1"/>
    <col min="7627" max="7627" width="60.28515625" style="13" customWidth="1"/>
    <col min="7628" max="7628" width="15.7109375" style="13" bestFit="1" customWidth="1"/>
    <col min="7629" max="7629" width="14.140625" style="13" bestFit="1" customWidth="1"/>
    <col min="7630" max="7630" width="14.140625" style="13" customWidth="1"/>
    <col min="7631" max="7631" width="14.140625" style="13" bestFit="1" customWidth="1"/>
    <col min="7632" max="7633" width="13.140625" style="13" bestFit="1" customWidth="1"/>
    <col min="7634" max="7634" width="14" style="13" customWidth="1"/>
    <col min="7635" max="7635" width="13.140625" style="13" customWidth="1"/>
    <col min="7636" max="7636" width="16.42578125" style="13" customWidth="1"/>
    <col min="7637" max="7637" width="18.5703125" style="13" customWidth="1"/>
    <col min="7638" max="7638" width="8.140625" style="13" bestFit="1" customWidth="1"/>
    <col min="7639" max="7881" width="58.28515625" style="13"/>
    <col min="7882" max="7882" width="9" style="13" customWidth="1"/>
    <col min="7883" max="7883" width="60.28515625" style="13" customWidth="1"/>
    <col min="7884" max="7884" width="15.7109375" style="13" bestFit="1" customWidth="1"/>
    <col min="7885" max="7885" width="14.140625" style="13" bestFit="1" customWidth="1"/>
    <col min="7886" max="7886" width="14.140625" style="13" customWidth="1"/>
    <col min="7887" max="7887" width="14.140625" style="13" bestFit="1" customWidth="1"/>
    <col min="7888" max="7889" width="13.140625" style="13" bestFit="1" customWidth="1"/>
    <col min="7890" max="7890" width="14" style="13" customWidth="1"/>
    <col min="7891" max="7891" width="13.140625" style="13" customWidth="1"/>
    <col min="7892" max="7892" width="16.42578125" style="13" customWidth="1"/>
    <col min="7893" max="7893" width="18.5703125" style="13" customWidth="1"/>
    <col min="7894" max="7894" width="8.140625" style="13" bestFit="1" customWidth="1"/>
    <col min="7895" max="8137" width="58.28515625" style="13"/>
    <col min="8138" max="8138" width="9" style="13" customWidth="1"/>
    <col min="8139" max="8139" width="60.28515625" style="13" customWidth="1"/>
    <col min="8140" max="8140" width="15.7109375" style="13" bestFit="1" customWidth="1"/>
    <col min="8141" max="8141" width="14.140625" style="13" bestFit="1" customWidth="1"/>
    <col min="8142" max="8142" width="14.140625" style="13" customWidth="1"/>
    <col min="8143" max="8143" width="14.140625" style="13" bestFit="1" customWidth="1"/>
    <col min="8144" max="8145" width="13.140625" style="13" bestFit="1" customWidth="1"/>
    <col min="8146" max="8146" width="14" style="13" customWidth="1"/>
    <col min="8147" max="8147" width="13.140625" style="13" customWidth="1"/>
    <col min="8148" max="8148" width="16.42578125" style="13" customWidth="1"/>
    <col min="8149" max="8149" width="18.5703125" style="13" customWidth="1"/>
    <col min="8150" max="8150" width="8.140625" style="13" bestFit="1" customWidth="1"/>
    <col min="8151" max="8393" width="58.28515625" style="13"/>
    <col min="8394" max="8394" width="9" style="13" customWidth="1"/>
    <col min="8395" max="8395" width="60.28515625" style="13" customWidth="1"/>
    <col min="8396" max="8396" width="15.7109375" style="13" bestFit="1" customWidth="1"/>
    <col min="8397" max="8397" width="14.140625" style="13" bestFit="1" customWidth="1"/>
    <col min="8398" max="8398" width="14.140625" style="13" customWidth="1"/>
    <col min="8399" max="8399" width="14.140625" style="13" bestFit="1" customWidth="1"/>
    <col min="8400" max="8401" width="13.140625" style="13" bestFit="1" customWidth="1"/>
    <col min="8402" max="8402" width="14" style="13" customWidth="1"/>
    <col min="8403" max="8403" width="13.140625" style="13" customWidth="1"/>
    <col min="8404" max="8404" width="16.42578125" style="13" customWidth="1"/>
    <col min="8405" max="8405" width="18.5703125" style="13" customWidth="1"/>
    <col min="8406" max="8406" width="8.140625" style="13" bestFit="1" customWidth="1"/>
    <col min="8407" max="8649" width="58.28515625" style="13"/>
    <col min="8650" max="8650" width="9" style="13" customWidth="1"/>
    <col min="8651" max="8651" width="60.28515625" style="13" customWidth="1"/>
    <col min="8652" max="8652" width="15.7109375" style="13" bestFit="1" customWidth="1"/>
    <col min="8653" max="8653" width="14.140625" style="13" bestFit="1" customWidth="1"/>
    <col min="8654" max="8654" width="14.140625" style="13" customWidth="1"/>
    <col min="8655" max="8655" width="14.140625" style="13" bestFit="1" customWidth="1"/>
    <col min="8656" max="8657" width="13.140625" style="13" bestFit="1" customWidth="1"/>
    <col min="8658" max="8658" width="14" style="13" customWidth="1"/>
    <col min="8659" max="8659" width="13.140625" style="13" customWidth="1"/>
    <col min="8660" max="8660" width="16.42578125" style="13" customWidth="1"/>
    <col min="8661" max="8661" width="18.5703125" style="13" customWidth="1"/>
    <col min="8662" max="8662" width="8.140625" style="13" bestFit="1" customWidth="1"/>
    <col min="8663" max="8905" width="58.28515625" style="13"/>
    <col min="8906" max="8906" width="9" style="13" customWidth="1"/>
    <col min="8907" max="8907" width="60.28515625" style="13" customWidth="1"/>
    <col min="8908" max="8908" width="15.7109375" style="13" bestFit="1" customWidth="1"/>
    <col min="8909" max="8909" width="14.140625" style="13" bestFit="1" customWidth="1"/>
    <col min="8910" max="8910" width="14.140625" style="13" customWidth="1"/>
    <col min="8911" max="8911" width="14.140625" style="13" bestFit="1" customWidth="1"/>
    <col min="8912" max="8913" width="13.140625" style="13" bestFit="1" customWidth="1"/>
    <col min="8914" max="8914" width="14" style="13" customWidth="1"/>
    <col min="8915" max="8915" width="13.140625" style="13" customWidth="1"/>
    <col min="8916" max="8916" width="16.42578125" style="13" customWidth="1"/>
    <col min="8917" max="8917" width="18.5703125" style="13" customWidth="1"/>
    <col min="8918" max="8918" width="8.140625" style="13" bestFit="1" customWidth="1"/>
    <col min="8919" max="9161" width="58.28515625" style="13"/>
    <col min="9162" max="9162" width="9" style="13" customWidth="1"/>
    <col min="9163" max="9163" width="60.28515625" style="13" customWidth="1"/>
    <col min="9164" max="9164" width="15.7109375" style="13" bestFit="1" customWidth="1"/>
    <col min="9165" max="9165" width="14.140625" style="13" bestFit="1" customWidth="1"/>
    <col min="9166" max="9166" width="14.140625" style="13" customWidth="1"/>
    <col min="9167" max="9167" width="14.140625" style="13" bestFit="1" customWidth="1"/>
    <col min="9168" max="9169" width="13.140625" style="13" bestFit="1" customWidth="1"/>
    <col min="9170" max="9170" width="14" style="13" customWidth="1"/>
    <col min="9171" max="9171" width="13.140625" style="13" customWidth="1"/>
    <col min="9172" max="9172" width="16.42578125" style="13" customWidth="1"/>
    <col min="9173" max="9173" width="18.5703125" style="13" customWidth="1"/>
    <col min="9174" max="9174" width="8.140625" style="13" bestFit="1" customWidth="1"/>
    <col min="9175" max="9417" width="58.28515625" style="13"/>
    <col min="9418" max="9418" width="9" style="13" customWidth="1"/>
    <col min="9419" max="9419" width="60.28515625" style="13" customWidth="1"/>
    <col min="9420" max="9420" width="15.7109375" style="13" bestFit="1" customWidth="1"/>
    <col min="9421" max="9421" width="14.140625" style="13" bestFit="1" customWidth="1"/>
    <col min="9422" max="9422" width="14.140625" style="13" customWidth="1"/>
    <col min="9423" max="9423" width="14.140625" style="13" bestFit="1" customWidth="1"/>
    <col min="9424" max="9425" width="13.140625" style="13" bestFit="1" customWidth="1"/>
    <col min="9426" max="9426" width="14" style="13" customWidth="1"/>
    <col min="9427" max="9427" width="13.140625" style="13" customWidth="1"/>
    <col min="9428" max="9428" width="16.42578125" style="13" customWidth="1"/>
    <col min="9429" max="9429" width="18.5703125" style="13" customWidth="1"/>
    <col min="9430" max="9430" width="8.140625" style="13" bestFit="1" customWidth="1"/>
    <col min="9431" max="9673" width="58.28515625" style="13"/>
    <col min="9674" max="9674" width="9" style="13" customWidth="1"/>
    <col min="9675" max="9675" width="60.28515625" style="13" customWidth="1"/>
    <col min="9676" max="9676" width="15.7109375" style="13" bestFit="1" customWidth="1"/>
    <col min="9677" max="9677" width="14.140625" style="13" bestFit="1" customWidth="1"/>
    <col min="9678" max="9678" width="14.140625" style="13" customWidth="1"/>
    <col min="9679" max="9679" width="14.140625" style="13" bestFit="1" customWidth="1"/>
    <col min="9680" max="9681" width="13.140625" style="13" bestFit="1" customWidth="1"/>
    <col min="9682" max="9682" width="14" style="13" customWidth="1"/>
    <col min="9683" max="9683" width="13.140625" style="13" customWidth="1"/>
    <col min="9684" max="9684" width="16.42578125" style="13" customWidth="1"/>
    <col min="9685" max="9685" width="18.5703125" style="13" customWidth="1"/>
    <col min="9686" max="9686" width="8.140625" style="13" bestFit="1" customWidth="1"/>
    <col min="9687" max="9929" width="58.28515625" style="13"/>
    <col min="9930" max="9930" width="9" style="13" customWidth="1"/>
    <col min="9931" max="9931" width="60.28515625" style="13" customWidth="1"/>
    <col min="9932" max="9932" width="15.7109375" style="13" bestFit="1" customWidth="1"/>
    <col min="9933" max="9933" width="14.140625" style="13" bestFit="1" customWidth="1"/>
    <col min="9934" max="9934" width="14.140625" style="13" customWidth="1"/>
    <col min="9935" max="9935" width="14.140625" style="13" bestFit="1" customWidth="1"/>
    <col min="9936" max="9937" width="13.140625" style="13" bestFit="1" customWidth="1"/>
    <col min="9938" max="9938" width="14" style="13" customWidth="1"/>
    <col min="9939" max="9939" width="13.140625" style="13" customWidth="1"/>
    <col min="9940" max="9940" width="16.42578125" style="13" customWidth="1"/>
    <col min="9941" max="9941" width="18.5703125" style="13" customWidth="1"/>
    <col min="9942" max="9942" width="8.140625" style="13" bestFit="1" customWidth="1"/>
    <col min="9943" max="10185" width="58.28515625" style="13"/>
    <col min="10186" max="10186" width="9" style="13" customWidth="1"/>
    <col min="10187" max="10187" width="60.28515625" style="13" customWidth="1"/>
    <col min="10188" max="10188" width="15.7109375" style="13" bestFit="1" customWidth="1"/>
    <col min="10189" max="10189" width="14.140625" style="13" bestFit="1" customWidth="1"/>
    <col min="10190" max="10190" width="14.140625" style="13" customWidth="1"/>
    <col min="10191" max="10191" width="14.140625" style="13" bestFit="1" customWidth="1"/>
    <col min="10192" max="10193" width="13.140625" style="13" bestFit="1" customWidth="1"/>
    <col min="10194" max="10194" width="14" style="13" customWidth="1"/>
    <col min="10195" max="10195" width="13.140625" style="13" customWidth="1"/>
    <col min="10196" max="10196" width="16.42578125" style="13" customWidth="1"/>
    <col min="10197" max="10197" width="18.5703125" style="13" customWidth="1"/>
    <col min="10198" max="10198" width="8.140625" style="13" bestFit="1" customWidth="1"/>
    <col min="10199" max="10441" width="58.28515625" style="13"/>
    <col min="10442" max="10442" width="9" style="13" customWidth="1"/>
    <col min="10443" max="10443" width="60.28515625" style="13" customWidth="1"/>
    <col min="10444" max="10444" width="15.7109375" style="13" bestFit="1" customWidth="1"/>
    <col min="10445" max="10445" width="14.140625" style="13" bestFit="1" customWidth="1"/>
    <col min="10446" max="10446" width="14.140625" style="13" customWidth="1"/>
    <col min="10447" max="10447" width="14.140625" style="13" bestFit="1" customWidth="1"/>
    <col min="10448" max="10449" width="13.140625" style="13" bestFit="1" customWidth="1"/>
    <col min="10450" max="10450" width="14" style="13" customWidth="1"/>
    <col min="10451" max="10451" width="13.140625" style="13" customWidth="1"/>
    <col min="10452" max="10452" width="16.42578125" style="13" customWidth="1"/>
    <col min="10453" max="10453" width="18.5703125" style="13" customWidth="1"/>
    <col min="10454" max="10454" width="8.140625" style="13" bestFit="1" customWidth="1"/>
    <col min="10455" max="10697" width="58.28515625" style="13"/>
    <col min="10698" max="10698" width="9" style="13" customWidth="1"/>
    <col min="10699" max="10699" width="60.28515625" style="13" customWidth="1"/>
    <col min="10700" max="10700" width="15.7109375" style="13" bestFit="1" customWidth="1"/>
    <col min="10701" max="10701" width="14.140625" style="13" bestFit="1" customWidth="1"/>
    <col min="10702" max="10702" width="14.140625" style="13" customWidth="1"/>
    <col min="10703" max="10703" width="14.140625" style="13" bestFit="1" customWidth="1"/>
    <col min="10704" max="10705" width="13.140625" style="13" bestFit="1" customWidth="1"/>
    <col min="10706" max="10706" width="14" style="13" customWidth="1"/>
    <col min="10707" max="10707" width="13.140625" style="13" customWidth="1"/>
    <col min="10708" max="10708" width="16.42578125" style="13" customWidth="1"/>
    <col min="10709" max="10709" width="18.5703125" style="13" customWidth="1"/>
    <col min="10710" max="10710" width="8.140625" style="13" bestFit="1" customWidth="1"/>
    <col min="10711" max="10953" width="58.28515625" style="13"/>
    <col min="10954" max="10954" width="9" style="13" customWidth="1"/>
    <col min="10955" max="10955" width="60.28515625" style="13" customWidth="1"/>
    <col min="10956" max="10956" width="15.7109375" style="13" bestFit="1" customWidth="1"/>
    <col min="10957" max="10957" width="14.140625" style="13" bestFit="1" customWidth="1"/>
    <col min="10958" max="10958" width="14.140625" style="13" customWidth="1"/>
    <col min="10959" max="10959" width="14.140625" style="13" bestFit="1" customWidth="1"/>
    <col min="10960" max="10961" width="13.140625" style="13" bestFit="1" customWidth="1"/>
    <col min="10962" max="10962" width="14" style="13" customWidth="1"/>
    <col min="10963" max="10963" width="13.140625" style="13" customWidth="1"/>
    <col min="10964" max="10964" width="16.42578125" style="13" customWidth="1"/>
    <col min="10965" max="10965" width="18.5703125" style="13" customWidth="1"/>
    <col min="10966" max="10966" width="8.140625" style="13" bestFit="1" customWidth="1"/>
    <col min="10967" max="11209" width="58.28515625" style="13"/>
    <col min="11210" max="11210" width="9" style="13" customWidth="1"/>
    <col min="11211" max="11211" width="60.28515625" style="13" customWidth="1"/>
    <col min="11212" max="11212" width="15.7109375" style="13" bestFit="1" customWidth="1"/>
    <col min="11213" max="11213" width="14.140625" style="13" bestFit="1" customWidth="1"/>
    <col min="11214" max="11214" width="14.140625" style="13" customWidth="1"/>
    <col min="11215" max="11215" width="14.140625" style="13" bestFit="1" customWidth="1"/>
    <col min="11216" max="11217" width="13.140625" style="13" bestFit="1" customWidth="1"/>
    <col min="11218" max="11218" width="14" style="13" customWidth="1"/>
    <col min="11219" max="11219" width="13.140625" style="13" customWidth="1"/>
    <col min="11220" max="11220" width="16.42578125" style="13" customWidth="1"/>
    <col min="11221" max="11221" width="18.5703125" style="13" customWidth="1"/>
    <col min="11222" max="11222" width="8.140625" style="13" bestFit="1" customWidth="1"/>
    <col min="11223" max="11465" width="58.28515625" style="13"/>
    <col min="11466" max="11466" width="9" style="13" customWidth="1"/>
    <col min="11467" max="11467" width="60.28515625" style="13" customWidth="1"/>
    <col min="11468" max="11468" width="15.7109375" style="13" bestFit="1" customWidth="1"/>
    <col min="11469" max="11469" width="14.140625" style="13" bestFit="1" customWidth="1"/>
    <col min="11470" max="11470" width="14.140625" style="13" customWidth="1"/>
    <col min="11471" max="11471" width="14.140625" style="13" bestFit="1" customWidth="1"/>
    <col min="11472" max="11473" width="13.140625" style="13" bestFit="1" customWidth="1"/>
    <col min="11474" max="11474" width="14" style="13" customWidth="1"/>
    <col min="11475" max="11475" width="13.140625" style="13" customWidth="1"/>
    <col min="11476" max="11476" width="16.42578125" style="13" customWidth="1"/>
    <col min="11477" max="11477" width="18.5703125" style="13" customWidth="1"/>
    <col min="11478" max="11478" width="8.140625" style="13" bestFit="1" customWidth="1"/>
    <col min="11479" max="11721" width="58.28515625" style="13"/>
    <col min="11722" max="11722" width="9" style="13" customWidth="1"/>
    <col min="11723" max="11723" width="60.28515625" style="13" customWidth="1"/>
    <col min="11724" max="11724" width="15.7109375" style="13" bestFit="1" customWidth="1"/>
    <col min="11725" max="11725" width="14.140625" style="13" bestFit="1" customWidth="1"/>
    <col min="11726" max="11726" width="14.140625" style="13" customWidth="1"/>
    <col min="11727" max="11727" width="14.140625" style="13" bestFit="1" customWidth="1"/>
    <col min="11728" max="11729" width="13.140625" style="13" bestFit="1" customWidth="1"/>
    <col min="11730" max="11730" width="14" style="13" customWidth="1"/>
    <col min="11731" max="11731" width="13.140625" style="13" customWidth="1"/>
    <col min="11732" max="11732" width="16.42578125" style="13" customWidth="1"/>
    <col min="11733" max="11733" width="18.5703125" style="13" customWidth="1"/>
    <col min="11734" max="11734" width="8.140625" style="13" bestFit="1" customWidth="1"/>
    <col min="11735" max="11977" width="58.28515625" style="13"/>
    <col min="11978" max="11978" width="9" style="13" customWidth="1"/>
    <col min="11979" max="11979" width="60.28515625" style="13" customWidth="1"/>
    <col min="11980" max="11980" width="15.7109375" style="13" bestFit="1" customWidth="1"/>
    <col min="11981" max="11981" width="14.140625" style="13" bestFit="1" customWidth="1"/>
    <col min="11982" max="11982" width="14.140625" style="13" customWidth="1"/>
    <col min="11983" max="11983" width="14.140625" style="13" bestFit="1" customWidth="1"/>
    <col min="11984" max="11985" width="13.140625" style="13" bestFit="1" customWidth="1"/>
    <col min="11986" max="11986" width="14" style="13" customWidth="1"/>
    <col min="11987" max="11987" width="13.140625" style="13" customWidth="1"/>
    <col min="11988" max="11988" width="16.42578125" style="13" customWidth="1"/>
    <col min="11989" max="11989" width="18.5703125" style="13" customWidth="1"/>
    <col min="11990" max="11990" width="8.140625" style="13" bestFit="1" customWidth="1"/>
    <col min="11991" max="12233" width="58.28515625" style="13"/>
    <col min="12234" max="12234" width="9" style="13" customWidth="1"/>
    <col min="12235" max="12235" width="60.28515625" style="13" customWidth="1"/>
    <col min="12236" max="12236" width="15.7109375" style="13" bestFit="1" customWidth="1"/>
    <col min="12237" max="12237" width="14.140625" style="13" bestFit="1" customWidth="1"/>
    <col min="12238" max="12238" width="14.140625" style="13" customWidth="1"/>
    <col min="12239" max="12239" width="14.140625" style="13" bestFit="1" customWidth="1"/>
    <col min="12240" max="12241" width="13.140625" style="13" bestFit="1" customWidth="1"/>
    <col min="12242" max="12242" width="14" style="13" customWidth="1"/>
    <col min="12243" max="12243" width="13.140625" style="13" customWidth="1"/>
    <col min="12244" max="12244" width="16.42578125" style="13" customWidth="1"/>
    <col min="12245" max="12245" width="18.5703125" style="13" customWidth="1"/>
    <col min="12246" max="12246" width="8.140625" style="13" bestFit="1" customWidth="1"/>
    <col min="12247" max="12489" width="58.28515625" style="13"/>
    <col min="12490" max="12490" width="9" style="13" customWidth="1"/>
    <col min="12491" max="12491" width="60.28515625" style="13" customWidth="1"/>
    <col min="12492" max="12492" width="15.7109375" style="13" bestFit="1" customWidth="1"/>
    <col min="12493" max="12493" width="14.140625" style="13" bestFit="1" customWidth="1"/>
    <col min="12494" max="12494" width="14.140625" style="13" customWidth="1"/>
    <col min="12495" max="12495" width="14.140625" style="13" bestFit="1" customWidth="1"/>
    <col min="12496" max="12497" width="13.140625" style="13" bestFit="1" customWidth="1"/>
    <col min="12498" max="12498" width="14" style="13" customWidth="1"/>
    <col min="12499" max="12499" width="13.140625" style="13" customWidth="1"/>
    <col min="12500" max="12500" width="16.42578125" style="13" customWidth="1"/>
    <col min="12501" max="12501" width="18.5703125" style="13" customWidth="1"/>
    <col min="12502" max="12502" width="8.140625" style="13" bestFit="1" customWidth="1"/>
    <col min="12503" max="12745" width="58.28515625" style="13"/>
    <col min="12746" max="12746" width="9" style="13" customWidth="1"/>
    <col min="12747" max="12747" width="60.28515625" style="13" customWidth="1"/>
    <col min="12748" max="12748" width="15.7109375" style="13" bestFit="1" customWidth="1"/>
    <col min="12749" max="12749" width="14.140625" style="13" bestFit="1" customWidth="1"/>
    <col min="12750" max="12750" width="14.140625" style="13" customWidth="1"/>
    <col min="12751" max="12751" width="14.140625" style="13" bestFit="1" customWidth="1"/>
    <col min="12752" max="12753" width="13.140625" style="13" bestFit="1" customWidth="1"/>
    <col min="12754" max="12754" width="14" style="13" customWidth="1"/>
    <col min="12755" max="12755" width="13.140625" style="13" customWidth="1"/>
    <col min="12756" max="12756" width="16.42578125" style="13" customWidth="1"/>
    <col min="12757" max="12757" width="18.5703125" style="13" customWidth="1"/>
    <col min="12758" max="12758" width="8.140625" style="13" bestFit="1" customWidth="1"/>
    <col min="12759" max="13001" width="58.28515625" style="13"/>
    <col min="13002" max="13002" width="9" style="13" customWidth="1"/>
    <col min="13003" max="13003" width="60.28515625" style="13" customWidth="1"/>
    <col min="13004" max="13004" width="15.7109375" style="13" bestFit="1" customWidth="1"/>
    <col min="13005" max="13005" width="14.140625" style="13" bestFit="1" customWidth="1"/>
    <col min="13006" max="13006" width="14.140625" style="13" customWidth="1"/>
    <col min="13007" max="13007" width="14.140625" style="13" bestFit="1" customWidth="1"/>
    <col min="13008" max="13009" width="13.140625" style="13" bestFit="1" customWidth="1"/>
    <col min="13010" max="13010" width="14" style="13" customWidth="1"/>
    <col min="13011" max="13011" width="13.140625" style="13" customWidth="1"/>
    <col min="13012" max="13012" width="16.42578125" style="13" customWidth="1"/>
    <col min="13013" max="13013" width="18.5703125" style="13" customWidth="1"/>
    <col min="13014" max="13014" width="8.140625" style="13" bestFit="1" customWidth="1"/>
    <col min="13015" max="13257" width="58.28515625" style="13"/>
    <col min="13258" max="13258" width="9" style="13" customWidth="1"/>
    <col min="13259" max="13259" width="60.28515625" style="13" customWidth="1"/>
    <col min="13260" max="13260" width="15.7109375" style="13" bestFit="1" customWidth="1"/>
    <col min="13261" max="13261" width="14.140625" style="13" bestFit="1" customWidth="1"/>
    <col min="13262" max="13262" width="14.140625" style="13" customWidth="1"/>
    <col min="13263" max="13263" width="14.140625" style="13" bestFit="1" customWidth="1"/>
    <col min="13264" max="13265" width="13.140625" style="13" bestFit="1" customWidth="1"/>
    <col min="13266" max="13266" width="14" style="13" customWidth="1"/>
    <col min="13267" max="13267" width="13.140625" style="13" customWidth="1"/>
    <col min="13268" max="13268" width="16.42578125" style="13" customWidth="1"/>
    <col min="13269" max="13269" width="18.5703125" style="13" customWidth="1"/>
    <col min="13270" max="13270" width="8.140625" style="13" bestFit="1" customWidth="1"/>
    <col min="13271" max="13513" width="58.28515625" style="13"/>
    <col min="13514" max="13514" width="9" style="13" customWidth="1"/>
    <col min="13515" max="13515" width="60.28515625" style="13" customWidth="1"/>
    <col min="13516" max="13516" width="15.7109375" style="13" bestFit="1" customWidth="1"/>
    <col min="13517" max="13517" width="14.140625" style="13" bestFit="1" customWidth="1"/>
    <col min="13518" max="13518" width="14.140625" style="13" customWidth="1"/>
    <col min="13519" max="13519" width="14.140625" style="13" bestFit="1" customWidth="1"/>
    <col min="13520" max="13521" width="13.140625" style="13" bestFit="1" customWidth="1"/>
    <col min="13522" max="13522" width="14" style="13" customWidth="1"/>
    <col min="13523" max="13523" width="13.140625" style="13" customWidth="1"/>
    <col min="13524" max="13524" width="16.42578125" style="13" customWidth="1"/>
    <col min="13525" max="13525" width="18.5703125" style="13" customWidth="1"/>
    <col min="13526" max="13526" width="8.140625" style="13" bestFit="1" customWidth="1"/>
    <col min="13527" max="13769" width="58.28515625" style="13"/>
    <col min="13770" max="13770" width="9" style="13" customWidth="1"/>
    <col min="13771" max="13771" width="60.28515625" style="13" customWidth="1"/>
    <col min="13772" max="13772" width="15.7109375" style="13" bestFit="1" customWidth="1"/>
    <col min="13773" max="13773" width="14.140625" style="13" bestFit="1" customWidth="1"/>
    <col min="13774" max="13774" width="14.140625" style="13" customWidth="1"/>
    <col min="13775" max="13775" width="14.140625" style="13" bestFit="1" customWidth="1"/>
    <col min="13776" max="13777" width="13.140625" style="13" bestFit="1" customWidth="1"/>
    <col min="13778" max="13778" width="14" style="13" customWidth="1"/>
    <col min="13779" max="13779" width="13.140625" style="13" customWidth="1"/>
    <col min="13780" max="13780" width="16.42578125" style="13" customWidth="1"/>
    <col min="13781" max="13781" width="18.5703125" style="13" customWidth="1"/>
    <col min="13782" max="13782" width="8.140625" style="13" bestFit="1" customWidth="1"/>
    <col min="13783" max="14025" width="58.28515625" style="13"/>
    <col min="14026" max="14026" width="9" style="13" customWidth="1"/>
    <col min="14027" max="14027" width="60.28515625" style="13" customWidth="1"/>
    <col min="14028" max="14028" width="15.7109375" style="13" bestFit="1" customWidth="1"/>
    <col min="14029" max="14029" width="14.140625" style="13" bestFit="1" customWidth="1"/>
    <col min="14030" max="14030" width="14.140625" style="13" customWidth="1"/>
    <col min="14031" max="14031" width="14.140625" style="13" bestFit="1" customWidth="1"/>
    <col min="14032" max="14033" width="13.140625" style="13" bestFit="1" customWidth="1"/>
    <col min="14034" max="14034" width="14" style="13" customWidth="1"/>
    <col min="14035" max="14035" width="13.140625" style="13" customWidth="1"/>
    <col min="14036" max="14036" width="16.42578125" style="13" customWidth="1"/>
    <col min="14037" max="14037" width="18.5703125" style="13" customWidth="1"/>
    <col min="14038" max="14038" width="8.140625" style="13" bestFit="1" customWidth="1"/>
    <col min="14039" max="14281" width="58.28515625" style="13"/>
    <col min="14282" max="14282" width="9" style="13" customWidth="1"/>
    <col min="14283" max="14283" width="60.28515625" style="13" customWidth="1"/>
    <col min="14284" max="14284" width="15.7109375" style="13" bestFit="1" customWidth="1"/>
    <col min="14285" max="14285" width="14.140625" style="13" bestFit="1" customWidth="1"/>
    <col min="14286" max="14286" width="14.140625" style="13" customWidth="1"/>
    <col min="14287" max="14287" width="14.140625" style="13" bestFit="1" customWidth="1"/>
    <col min="14288" max="14289" width="13.140625" style="13" bestFit="1" customWidth="1"/>
    <col min="14290" max="14290" width="14" style="13" customWidth="1"/>
    <col min="14291" max="14291" width="13.140625" style="13" customWidth="1"/>
    <col min="14292" max="14292" width="16.42578125" style="13" customWidth="1"/>
    <col min="14293" max="14293" width="18.5703125" style="13" customWidth="1"/>
    <col min="14294" max="14294" width="8.140625" style="13" bestFit="1" customWidth="1"/>
    <col min="14295" max="14537" width="58.28515625" style="13"/>
    <col min="14538" max="14538" width="9" style="13" customWidth="1"/>
    <col min="14539" max="14539" width="60.28515625" style="13" customWidth="1"/>
    <col min="14540" max="14540" width="15.7109375" style="13" bestFit="1" customWidth="1"/>
    <col min="14541" max="14541" width="14.140625" style="13" bestFit="1" customWidth="1"/>
    <col min="14542" max="14542" width="14.140625" style="13" customWidth="1"/>
    <col min="14543" max="14543" width="14.140625" style="13" bestFit="1" customWidth="1"/>
    <col min="14544" max="14545" width="13.140625" style="13" bestFit="1" customWidth="1"/>
    <col min="14546" max="14546" width="14" style="13" customWidth="1"/>
    <col min="14547" max="14547" width="13.140625" style="13" customWidth="1"/>
    <col min="14548" max="14548" width="16.42578125" style="13" customWidth="1"/>
    <col min="14549" max="14549" width="18.5703125" style="13" customWidth="1"/>
    <col min="14550" max="14550" width="8.140625" style="13" bestFit="1" customWidth="1"/>
    <col min="14551" max="14793" width="58.28515625" style="13"/>
    <col min="14794" max="14794" width="9" style="13" customWidth="1"/>
    <col min="14795" max="14795" width="60.28515625" style="13" customWidth="1"/>
    <col min="14796" max="14796" width="15.7109375" style="13" bestFit="1" customWidth="1"/>
    <col min="14797" max="14797" width="14.140625" style="13" bestFit="1" customWidth="1"/>
    <col min="14798" max="14798" width="14.140625" style="13" customWidth="1"/>
    <col min="14799" max="14799" width="14.140625" style="13" bestFit="1" customWidth="1"/>
    <col min="14800" max="14801" width="13.140625" style="13" bestFit="1" customWidth="1"/>
    <col min="14802" max="14802" width="14" style="13" customWidth="1"/>
    <col min="14803" max="14803" width="13.140625" style="13" customWidth="1"/>
    <col min="14804" max="14804" width="16.42578125" style="13" customWidth="1"/>
    <col min="14805" max="14805" width="18.5703125" style="13" customWidth="1"/>
    <col min="14806" max="14806" width="8.140625" style="13" bestFit="1" customWidth="1"/>
    <col min="14807" max="15049" width="58.28515625" style="13"/>
    <col min="15050" max="15050" width="9" style="13" customWidth="1"/>
    <col min="15051" max="15051" width="60.28515625" style="13" customWidth="1"/>
    <col min="15052" max="15052" width="15.7109375" style="13" bestFit="1" customWidth="1"/>
    <col min="15053" max="15053" width="14.140625" style="13" bestFit="1" customWidth="1"/>
    <col min="15054" max="15054" width="14.140625" style="13" customWidth="1"/>
    <col min="15055" max="15055" width="14.140625" style="13" bestFit="1" customWidth="1"/>
    <col min="15056" max="15057" width="13.140625" style="13" bestFit="1" customWidth="1"/>
    <col min="15058" max="15058" width="14" style="13" customWidth="1"/>
    <col min="15059" max="15059" width="13.140625" style="13" customWidth="1"/>
    <col min="15060" max="15060" width="16.42578125" style="13" customWidth="1"/>
    <col min="15061" max="15061" width="18.5703125" style="13" customWidth="1"/>
    <col min="15062" max="15062" width="8.140625" style="13" bestFit="1" customWidth="1"/>
    <col min="15063" max="15305" width="58.28515625" style="13"/>
    <col min="15306" max="15306" width="9" style="13" customWidth="1"/>
    <col min="15307" max="15307" width="60.28515625" style="13" customWidth="1"/>
    <col min="15308" max="15308" width="15.7109375" style="13" bestFit="1" customWidth="1"/>
    <col min="15309" max="15309" width="14.140625" style="13" bestFit="1" customWidth="1"/>
    <col min="15310" max="15310" width="14.140625" style="13" customWidth="1"/>
    <col min="15311" max="15311" width="14.140625" style="13" bestFit="1" customWidth="1"/>
    <col min="15312" max="15313" width="13.140625" style="13" bestFit="1" customWidth="1"/>
    <col min="15314" max="15314" width="14" style="13" customWidth="1"/>
    <col min="15315" max="15315" width="13.140625" style="13" customWidth="1"/>
    <col min="15316" max="15316" width="16.42578125" style="13" customWidth="1"/>
    <col min="15317" max="15317" width="18.5703125" style="13" customWidth="1"/>
    <col min="15318" max="15318" width="8.140625" style="13" bestFit="1" customWidth="1"/>
    <col min="15319" max="15561" width="58.28515625" style="13"/>
    <col min="15562" max="15562" width="9" style="13" customWidth="1"/>
    <col min="15563" max="15563" width="60.28515625" style="13" customWidth="1"/>
    <col min="15564" max="15564" width="15.7109375" style="13" bestFit="1" customWidth="1"/>
    <col min="15565" max="15565" width="14.140625" style="13" bestFit="1" customWidth="1"/>
    <col min="15566" max="15566" width="14.140625" style="13" customWidth="1"/>
    <col min="15567" max="15567" width="14.140625" style="13" bestFit="1" customWidth="1"/>
    <col min="15568" max="15569" width="13.140625" style="13" bestFit="1" customWidth="1"/>
    <col min="15570" max="15570" width="14" style="13" customWidth="1"/>
    <col min="15571" max="15571" width="13.140625" style="13" customWidth="1"/>
    <col min="15572" max="15572" width="16.42578125" style="13" customWidth="1"/>
    <col min="15573" max="15573" width="18.5703125" style="13" customWidth="1"/>
    <col min="15574" max="15574" width="8.140625" style="13" bestFit="1" customWidth="1"/>
    <col min="15575" max="15817" width="58.28515625" style="13"/>
    <col min="15818" max="15818" width="9" style="13" customWidth="1"/>
    <col min="15819" max="15819" width="60.28515625" style="13" customWidth="1"/>
    <col min="15820" max="15820" width="15.7109375" style="13" bestFit="1" customWidth="1"/>
    <col min="15821" max="15821" width="14.140625" style="13" bestFit="1" customWidth="1"/>
    <col min="15822" max="15822" width="14.140625" style="13" customWidth="1"/>
    <col min="15823" max="15823" width="14.140625" style="13" bestFit="1" customWidth="1"/>
    <col min="15824" max="15825" width="13.140625" style="13" bestFit="1" customWidth="1"/>
    <col min="15826" max="15826" width="14" style="13" customWidth="1"/>
    <col min="15827" max="15827" width="13.140625" style="13" customWidth="1"/>
    <col min="15828" max="15828" width="16.42578125" style="13" customWidth="1"/>
    <col min="15829" max="15829" width="18.5703125" style="13" customWidth="1"/>
    <col min="15830" max="15830" width="8.140625" style="13" bestFit="1" customWidth="1"/>
    <col min="15831" max="16073" width="58.28515625" style="13"/>
    <col min="16074" max="16074" width="9" style="13" customWidth="1"/>
    <col min="16075" max="16075" width="60.28515625" style="13" customWidth="1"/>
    <col min="16076" max="16076" width="15.7109375" style="13" bestFit="1" customWidth="1"/>
    <col min="16077" max="16077" width="14.140625" style="13" bestFit="1" customWidth="1"/>
    <col min="16078" max="16078" width="14.140625" style="13" customWidth="1"/>
    <col min="16079" max="16079" width="14.140625" style="13" bestFit="1" customWidth="1"/>
    <col min="16080" max="16081" width="13.140625" style="13" bestFit="1" customWidth="1"/>
    <col min="16082" max="16082" width="14" style="13" customWidth="1"/>
    <col min="16083" max="16083" width="13.140625" style="13" customWidth="1"/>
    <col min="16084" max="16084" width="16.42578125" style="13" customWidth="1"/>
    <col min="16085" max="16085" width="18.5703125" style="13" customWidth="1"/>
    <col min="16086" max="16086" width="8.140625" style="13" bestFit="1" customWidth="1"/>
    <col min="16087" max="16384" width="58.28515625" style="13"/>
  </cols>
  <sheetData>
    <row r="1" spans="1:11" x14ac:dyDescent="0.25">
      <c r="I1" s="71"/>
      <c r="J1" s="74" t="s">
        <v>74</v>
      </c>
      <c r="K1" s="74"/>
    </row>
    <row r="2" spans="1:11" x14ac:dyDescent="0.25">
      <c r="H2" s="74" t="s">
        <v>63</v>
      </c>
      <c r="I2" s="74"/>
      <c r="J2" s="74"/>
      <c r="K2" s="74"/>
    </row>
    <row r="3" spans="1:11" x14ac:dyDescent="0.25">
      <c r="H3" s="75" t="s">
        <v>72</v>
      </c>
      <c r="I3" s="75"/>
      <c r="J3" s="75"/>
      <c r="K3" s="75"/>
    </row>
    <row r="4" spans="1:11" x14ac:dyDescent="0.25">
      <c r="H4" s="75" t="s">
        <v>73</v>
      </c>
      <c r="I4" s="75"/>
      <c r="J4" s="75"/>
      <c r="K4" s="75"/>
    </row>
    <row r="5" spans="1:11" x14ac:dyDescent="0.25">
      <c r="I5" s="76" t="s">
        <v>61</v>
      </c>
      <c r="J5" s="76"/>
      <c r="K5" s="76"/>
    </row>
    <row r="7" spans="1:11" x14ac:dyDescent="0.25">
      <c r="H7" s="14"/>
      <c r="I7" s="72" t="s">
        <v>62</v>
      </c>
      <c r="J7" s="72"/>
      <c r="K7" s="72"/>
    </row>
    <row r="8" spans="1:11" x14ac:dyDescent="0.25">
      <c r="H8" s="72" t="s">
        <v>63</v>
      </c>
      <c r="I8" s="72"/>
      <c r="J8" s="72"/>
      <c r="K8" s="72"/>
    </row>
    <row r="9" spans="1:11" x14ac:dyDescent="0.25">
      <c r="H9" s="14"/>
      <c r="I9" s="72" t="s">
        <v>61</v>
      </c>
      <c r="J9" s="72"/>
      <c r="K9" s="72"/>
    </row>
    <row r="11" spans="1:11" x14ac:dyDescent="0.25">
      <c r="A11" s="73" t="s">
        <v>67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ht="16.5" thickBot="1" x14ac:dyDescent="0.3">
      <c r="B12" s="15"/>
      <c r="D12" s="14"/>
      <c r="E12" s="14"/>
      <c r="F12" s="14"/>
      <c r="G12" s="14"/>
      <c r="H12" s="14"/>
      <c r="I12" s="16"/>
      <c r="J12" s="14"/>
      <c r="K12" s="14" t="s">
        <v>0</v>
      </c>
    </row>
    <row r="13" spans="1:11" s="1" customFormat="1" ht="32.25" thickBot="1" x14ac:dyDescent="0.3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5" thickBot="1" x14ac:dyDescent="0.3">
      <c r="A14" s="35">
        <v>1000000</v>
      </c>
      <c r="B14" s="37" t="s">
        <v>12</v>
      </c>
      <c r="C14" s="38">
        <f t="shared" ref="C14:J14" si="0">SUM(C15+C24+C30+C32+C41+C44)</f>
        <v>751881742</v>
      </c>
      <c r="D14" s="38">
        <f t="shared" si="0"/>
        <v>190468133</v>
      </c>
      <c r="E14" s="38">
        <f t="shared" si="0"/>
        <v>39981536</v>
      </c>
      <c r="F14" s="38">
        <f t="shared" si="0"/>
        <v>31738440</v>
      </c>
      <c r="G14" s="38">
        <f t="shared" si="0"/>
        <v>13818045</v>
      </c>
      <c r="H14" s="38">
        <f t="shared" si="0"/>
        <v>12427002</v>
      </c>
      <c r="I14" s="38">
        <f t="shared" si="0"/>
        <v>9412338</v>
      </c>
      <c r="J14" s="38">
        <f t="shared" si="0"/>
        <v>3689976</v>
      </c>
      <c r="K14" s="39">
        <f>SUM(C14:J14)</f>
        <v>1053417212</v>
      </c>
    </row>
    <row r="15" spans="1:11" s="1" customFormat="1" x14ac:dyDescent="0.25">
      <c r="A15" s="17">
        <v>1010000</v>
      </c>
      <c r="B15" s="36" t="s">
        <v>13</v>
      </c>
      <c r="C15" s="40">
        <f>SUM(C16+C17+C19+C20+C21+C22)</f>
        <v>367837938</v>
      </c>
      <c r="D15" s="40">
        <f t="shared" ref="D15:J15" si="1">SUM(D16+D17+D19+D20+D21+D22)</f>
        <v>187278642</v>
      </c>
      <c r="E15" s="40">
        <f t="shared" si="1"/>
        <v>19744582</v>
      </c>
      <c r="F15" s="40">
        <f t="shared" si="1"/>
        <v>8955320</v>
      </c>
      <c r="G15" s="40">
        <f t="shared" si="1"/>
        <v>3739051</v>
      </c>
      <c r="H15" s="40">
        <f t="shared" si="1"/>
        <v>5515922</v>
      </c>
      <c r="I15" s="40">
        <f t="shared" si="1"/>
        <v>1928738</v>
      </c>
      <c r="J15" s="40">
        <f t="shared" si="1"/>
        <v>1108419</v>
      </c>
      <c r="K15" s="41">
        <f t="shared" ref="K15:K77" si="2">SUM(C15:J15)</f>
        <v>596108612</v>
      </c>
    </row>
    <row r="16" spans="1:11" s="1" customFormat="1" x14ac:dyDescent="0.25">
      <c r="A16" s="8">
        <v>1010100</v>
      </c>
      <c r="B16" s="11" t="s">
        <v>14</v>
      </c>
      <c r="C16" s="42"/>
      <c r="D16" s="42"/>
      <c r="E16" s="42"/>
      <c r="F16" s="42"/>
      <c r="G16" s="42"/>
      <c r="H16" s="42"/>
      <c r="I16" s="42"/>
      <c r="J16" s="42"/>
      <c r="K16" s="43">
        <f t="shared" si="2"/>
        <v>0</v>
      </c>
    </row>
    <row r="17" spans="1:11" s="1" customFormat="1" ht="31.5" x14ac:dyDescent="0.25">
      <c r="A17" s="8">
        <v>1010200</v>
      </c>
      <c r="B17" s="11" t="s">
        <v>15</v>
      </c>
      <c r="C17" s="42">
        <f>300023648-1112067</f>
        <v>298911581</v>
      </c>
      <c r="D17" s="42">
        <f>153128316+19548561</f>
        <v>172676877</v>
      </c>
      <c r="E17" s="42">
        <f>18314136+108046</f>
        <v>18422182</v>
      </c>
      <c r="F17" s="42">
        <f>8480829+39491</f>
        <v>8520320</v>
      </c>
      <c r="G17" s="42">
        <v>3251851</v>
      </c>
      <c r="H17" s="42">
        <f>5297884-25562</f>
        <v>5272322</v>
      </c>
      <c r="I17" s="42">
        <v>1772138</v>
      </c>
      <c r="J17" s="42">
        <v>812619</v>
      </c>
      <c r="K17" s="43">
        <f t="shared" si="2"/>
        <v>509639890</v>
      </c>
    </row>
    <row r="18" spans="1:11" s="1" customFormat="1" ht="31.5" x14ac:dyDescent="0.25">
      <c r="A18" s="19">
        <v>1010290</v>
      </c>
      <c r="B18" s="20" t="s">
        <v>16</v>
      </c>
      <c r="C18" s="44">
        <f>118028034-313364</f>
        <v>117714670</v>
      </c>
      <c r="D18" s="44">
        <f>33769006+4216000</f>
        <v>37985006</v>
      </c>
      <c r="E18" s="44">
        <f>18314136+108046</f>
        <v>18422182</v>
      </c>
      <c r="F18" s="44">
        <f>8480829+39491</f>
        <v>8520320</v>
      </c>
      <c r="G18" s="44">
        <v>3251851</v>
      </c>
      <c r="H18" s="44">
        <f>5297884-25562</f>
        <v>5272322</v>
      </c>
      <c r="I18" s="44">
        <v>1772138</v>
      </c>
      <c r="J18" s="44">
        <v>812619</v>
      </c>
      <c r="K18" s="45">
        <f t="shared" si="2"/>
        <v>193751108</v>
      </c>
    </row>
    <row r="19" spans="1:11" s="1" customFormat="1" x14ac:dyDescent="0.25">
      <c r="A19" s="8">
        <v>1010400</v>
      </c>
      <c r="B19" s="11" t="s">
        <v>17</v>
      </c>
      <c r="C19" s="42">
        <v>2331600</v>
      </c>
      <c r="D19" s="42">
        <v>0</v>
      </c>
      <c r="E19" s="42">
        <v>1322400</v>
      </c>
      <c r="F19" s="42">
        <v>435000</v>
      </c>
      <c r="G19" s="42">
        <v>487200</v>
      </c>
      <c r="H19" s="42">
        <v>243600</v>
      </c>
      <c r="I19" s="42">
        <v>156600</v>
      </c>
      <c r="J19" s="42">
        <v>295800</v>
      </c>
      <c r="K19" s="43">
        <f t="shared" si="2"/>
        <v>5272200</v>
      </c>
    </row>
    <row r="20" spans="1:11" s="1" customFormat="1" ht="47.25" x14ac:dyDescent="0.25">
      <c r="A20" s="8">
        <v>1010600</v>
      </c>
      <c r="B20" s="11" t="s">
        <v>18</v>
      </c>
      <c r="C20" s="42">
        <v>12150205</v>
      </c>
      <c r="D20" s="42">
        <v>98705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3">
        <f t="shared" si="2"/>
        <v>12248910</v>
      </c>
    </row>
    <row r="21" spans="1:11" s="1" customFormat="1" ht="47.25" x14ac:dyDescent="0.25">
      <c r="A21" s="8">
        <v>1010601</v>
      </c>
      <c r="B21" s="11" t="s">
        <v>19</v>
      </c>
      <c r="C21" s="42">
        <v>6301252</v>
      </c>
      <c r="D21" s="42">
        <v>65430</v>
      </c>
      <c r="E21" s="42"/>
      <c r="F21" s="42"/>
      <c r="G21" s="42"/>
      <c r="H21" s="42"/>
      <c r="I21" s="42"/>
      <c r="J21" s="42"/>
      <c r="K21" s="43">
        <f t="shared" si="2"/>
        <v>6366682</v>
      </c>
    </row>
    <row r="22" spans="1:11" s="1" customFormat="1" x14ac:dyDescent="0.25">
      <c r="A22" s="8">
        <v>1010700</v>
      </c>
      <c r="B22" s="11" t="s">
        <v>20</v>
      </c>
      <c r="C22" s="42">
        <f>45391998+2248497+502805</f>
        <v>48143300</v>
      </c>
      <c r="D22" s="42">
        <f>13844946+539605+53079</f>
        <v>14437630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3">
        <f t="shared" si="2"/>
        <v>62580930</v>
      </c>
    </row>
    <row r="23" spans="1:11" s="1" customFormat="1" x14ac:dyDescent="0.25">
      <c r="A23" s="19"/>
      <c r="B23" s="11"/>
      <c r="C23" s="42"/>
      <c r="D23" s="42"/>
      <c r="E23" s="42"/>
      <c r="F23" s="42"/>
      <c r="G23" s="42"/>
      <c r="H23" s="42"/>
      <c r="I23" s="42"/>
      <c r="J23" s="42"/>
      <c r="K23" s="43"/>
    </row>
    <row r="24" spans="1:11" s="2" customFormat="1" ht="31.5" x14ac:dyDescent="0.25">
      <c r="A24" s="8">
        <v>1020000</v>
      </c>
      <c r="B24" s="11" t="s">
        <v>21</v>
      </c>
      <c r="C24" s="42">
        <f t="shared" ref="C24:J24" si="3">SUM(C25:C28)</f>
        <v>31557744</v>
      </c>
      <c r="D24" s="42">
        <f t="shared" si="3"/>
        <v>135532</v>
      </c>
      <c r="E24" s="42">
        <f t="shared" si="3"/>
        <v>12539734</v>
      </c>
      <c r="F24" s="42">
        <f t="shared" si="3"/>
        <v>296922</v>
      </c>
      <c r="G24" s="42">
        <f t="shared" si="3"/>
        <v>4354516</v>
      </c>
      <c r="H24" s="42">
        <f t="shared" si="3"/>
        <v>135736</v>
      </c>
      <c r="I24" s="42">
        <f t="shared" si="3"/>
        <v>27168</v>
      </c>
      <c r="J24" s="42">
        <f t="shared" si="3"/>
        <v>128229</v>
      </c>
      <c r="K24" s="43">
        <f t="shared" si="2"/>
        <v>49175581</v>
      </c>
    </row>
    <row r="25" spans="1:11" s="1" customFormat="1" x14ac:dyDescent="0.25">
      <c r="A25" s="8">
        <v>1020100</v>
      </c>
      <c r="B25" s="11" t="s">
        <v>22</v>
      </c>
      <c r="C25" s="42"/>
      <c r="D25" s="42"/>
      <c r="E25" s="42"/>
      <c r="F25" s="42"/>
      <c r="G25" s="42"/>
      <c r="H25" s="42"/>
      <c r="I25" s="42"/>
      <c r="J25" s="42"/>
      <c r="K25" s="43">
        <f t="shared" si="2"/>
        <v>0</v>
      </c>
    </row>
    <row r="26" spans="1:11" s="1" customFormat="1" ht="31.5" x14ac:dyDescent="0.25">
      <c r="A26" s="8">
        <v>1020200</v>
      </c>
      <c r="B26" s="11" t="s">
        <v>23</v>
      </c>
      <c r="C26" s="42">
        <v>29254544</v>
      </c>
      <c r="D26" s="42"/>
      <c r="E26" s="42">
        <v>12345325</v>
      </c>
      <c r="F26" s="42">
        <v>128617</v>
      </c>
      <c r="G26" s="42">
        <v>4267814</v>
      </c>
      <c r="H26" s="42">
        <v>26417</v>
      </c>
      <c r="I26" s="42"/>
      <c r="J26" s="42">
        <v>79370</v>
      </c>
      <c r="K26" s="43">
        <f t="shared" si="2"/>
        <v>46102087</v>
      </c>
    </row>
    <row r="27" spans="1:11" s="2" customFormat="1" ht="31.5" x14ac:dyDescent="0.25">
      <c r="A27" s="8">
        <v>1020400</v>
      </c>
      <c r="B27" s="18" t="s">
        <v>24</v>
      </c>
      <c r="C27" s="42">
        <v>675228</v>
      </c>
      <c r="D27" s="42"/>
      <c r="E27" s="42"/>
      <c r="F27" s="42"/>
      <c r="G27" s="42">
        <v>35031</v>
      </c>
      <c r="H27" s="42"/>
      <c r="I27" s="42"/>
      <c r="J27" s="42"/>
      <c r="K27" s="43">
        <f t="shared" si="2"/>
        <v>710259</v>
      </c>
    </row>
    <row r="28" spans="1:11" s="1" customFormat="1" x14ac:dyDescent="0.25">
      <c r="A28" s="8">
        <v>1020500</v>
      </c>
      <c r="B28" s="11" t="s">
        <v>25</v>
      </c>
      <c r="C28" s="42">
        <v>1627972</v>
      </c>
      <c r="D28" s="42">
        <v>135532</v>
      </c>
      <c r="E28" s="42">
        <v>194409</v>
      </c>
      <c r="F28" s="42">
        <v>168305</v>
      </c>
      <c r="G28" s="42">
        <v>51671</v>
      </c>
      <c r="H28" s="42">
        <v>109319</v>
      </c>
      <c r="I28" s="42">
        <v>27168</v>
      </c>
      <c r="J28" s="42">
        <v>48859</v>
      </c>
      <c r="K28" s="43">
        <f t="shared" si="2"/>
        <v>2363235</v>
      </c>
    </row>
    <row r="29" spans="1:11" s="1" customFormat="1" x14ac:dyDescent="0.25">
      <c r="A29" s="8"/>
      <c r="B29" s="11"/>
      <c r="C29" s="42"/>
      <c r="D29" s="42"/>
      <c r="E29" s="42"/>
      <c r="F29" s="42"/>
      <c r="G29" s="42"/>
      <c r="H29" s="42"/>
      <c r="I29" s="42"/>
      <c r="J29" s="42"/>
      <c r="K29" s="43"/>
    </row>
    <row r="30" spans="1:11" s="1" customFormat="1" x14ac:dyDescent="0.25">
      <c r="A30" s="8">
        <v>1040000</v>
      </c>
      <c r="B30" s="11" t="s">
        <v>26</v>
      </c>
      <c r="C30" s="42"/>
      <c r="D30" s="42"/>
      <c r="E30" s="42"/>
      <c r="F30" s="42"/>
      <c r="G30" s="42"/>
      <c r="H30" s="42"/>
      <c r="I30" s="42"/>
      <c r="J30" s="42"/>
      <c r="K30" s="43">
        <f t="shared" si="2"/>
        <v>0</v>
      </c>
    </row>
    <row r="31" spans="1:11" s="1" customFormat="1" x14ac:dyDescent="0.25">
      <c r="A31" s="19"/>
      <c r="B31" s="20"/>
      <c r="C31" s="42"/>
      <c r="D31" s="42"/>
      <c r="E31" s="42"/>
      <c r="F31" s="42"/>
      <c r="G31" s="42"/>
      <c r="H31" s="42"/>
      <c r="I31" s="42"/>
      <c r="J31" s="42"/>
      <c r="K31" s="43"/>
    </row>
    <row r="32" spans="1:11" s="1" customFormat="1" ht="31.5" x14ac:dyDescent="0.25">
      <c r="A32" s="8">
        <v>1050000</v>
      </c>
      <c r="B32" s="11" t="s">
        <v>27</v>
      </c>
      <c r="C32" s="42">
        <v>11966470</v>
      </c>
      <c r="D32" s="42">
        <v>2686983</v>
      </c>
      <c r="E32" s="42">
        <v>1845955</v>
      </c>
      <c r="F32" s="42">
        <v>17470731</v>
      </c>
      <c r="G32" s="42">
        <v>1912673</v>
      </c>
      <c r="H32" s="42">
        <v>3105794</v>
      </c>
      <c r="I32" s="42">
        <v>6208467</v>
      </c>
      <c r="J32" s="42">
        <v>1102900</v>
      </c>
      <c r="K32" s="43">
        <f t="shared" si="2"/>
        <v>46299973</v>
      </c>
    </row>
    <row r="33" spans="1:11" s="1" customFormat="1" x14ac:dyDescent="0.25">
      <c r="A33" s="8">
        <v>1050100</v>
      </c>
      <c r="B33" s="11" t="s">
        <v>28</v>
      </c>
      <c r="C33" s="42">
        <f>SUM(C34:C35)</f>
        <v>3351168</v>
      </c>
      <c r="D33" s="42">
        <f t="shared" ref="D33:J33" si="4">SUM(D34:D35)</f>
        <v>31713</v>
      </c>
      <c r="E33" s="42">
        <f t="shared" si="4"/>
        <v>0</v>
      </c>
      <c r="F33" s="42">
        <f t="shared" si="4"/>
        <v>0</v>
      </c>
      <c r="G33" s="42">
        <f t="shared" si="4"/>
        <v>0</v>
      </c>
      <c r="H33" s="42">
        <f t="shared" si="4"/>
        <v>0</v>
      </c>
      <c r="I33" s="42">
        <f t="shared" si="4"/>
        <v>0</v>
      </c>
      <c r="J33" s="42">
        <f t="shared" si="4"/>
        <v>0</v>
      </c>
      <c r="K33" s="43">
        <f t="shared" si="2"/>
        <v>3382881</v>
      </c>
    </row>
    <row r="34" spans="1:11" s="1" customFormat="1" ht="31.5" x14ac:dyDescent="0.25">
      <c r="A34" s="19">
        <v>1050101</v>
      </c>
      <c r="B34" s="20" t="s">
        <v>29</v>
      </c>
      <c r="C34" s="44">
        <v>179525</v>
      </c>
      <c r="D34" s="44"/>
      <c r="E34" s="44"/>
      <c r="F34" s="44"/>
      <c r="G34" s="44"/>
      <c r="H34" s="44"/>
      <c r="I34" s="44"/>
      <c r="J34" s="44"/>
      <c r="K34" s="45">
        <f t="shared" si="2"/>
        <v>179525</v>
      </c>
    </row>
    <row r="35" spans="1:11" s="1" customFormat="1" ht="31.5" x14ac:dyDescent="0.25">
      <c r="A35" s="19">
        <v>1050102</v>
      </c>
      <c r="B35" s="20" t="s">
        <v>30</v>
      </c>
      <c r="C35" s="44">
        <v>3171643</v>
      </c>
      <c r="D35" s="44">
        <v>31713</v>
      </c>
      <c r="E35" s="44"/>
      <c r="F35" s="44"/>
      <c r="G35" s="44"/>
      <c r="H35" s="44"/>
      <c r="I35" s="44"/>
      <c r="J35" s="44"/>
      <c r="K35" s="45">
        <f t="shared" si="2"/>
        <v>3203356</v>
      </c>
    </row>
    <row r="36" spans="1:11" s="1" customFormat="1" ht="47.25" x14ac:dyDescent="0.25">
      <c r="A36" s="8">
        <v>1050200</v>
      </c>
      <c r="B36" s="11" t="s">
        <v>31</v>
      </c>
      <c r="C36" s="42">
        <v>7191514</v>
      </c>
      <c r="D36" s="42">
        <v>2655270</v>
      </c>
      <c r="E36" s="42">
        <v>1349030</v>
      </c>
      <c r="F36" s="42">
        <v>1223695</v>
      </c>
      <c r="G36" s="42">
        <v>14471</v>
      </c>
      <c r="H36" s="42">
        <v>453527</v>
      </c>
      <c r="I36" s="42">
        <v>229465</v>
      </c>
      <c r="J36" s="42">
        <v>403078</v>
      </c>
      <c r="K36" s="43">
        <f t="shared" si="2"/>
        <v>13520050</v>
      </c>
    </row>
    <row r="37" spans="1:11" s="1" customFormat="1" ht="63" x14ac:dyDescent="0.25">
      <c r="A37" s="8">
        <v>1050400</v>
      </c>
      <c r="B37" s="11" t="s">
        <v>32</v>
      </c>
      <c r="C37" s="42"/>
      <c r="D37" s="42"/>
      <c r="E37" s="42">
        <v>205040</v>
      </c>
      <c r="F37" s="42">
        <v>8013032</v>
      </c>
      <c r="G37" s="42">
        <v>1246980</v>
      </c>
      <c r="H37" s="42">
        <v>1253885</v>
      </c>
      <c r="I37" s="42">
        <v>3191026</v>
      </c>
      <c r="J37" s="42">
        <v>153228</v>
      </c>
      <c r="K37" s="43">
        <f t="shared" si="2"/>
        <v>14063191</v>
      </c>
    </row>
    <row r="38" spans="1:11" s="1" customFormat="1" ht="31.5" x14ac:dyDescent="0.25">
      <c r="A38" s="8">
        <v>1051100</v>
      </c>
      <c r="B38" s="11" t="s">
        <v>33</v>
      </c>
      <c r="C38" s="42">
        <v>1066233</v>
      </c>
      <c r="D38" s="42"/>
      <c r="E38" s="42">
        <v>223181</v>
      </c>
      <c r="F38" s="42">
        <v>1230180</v>
      </c>
      <c r="G38" s="42">
        <v>28040</v>
      </c>
      <c r="H38" s="42">
        <v>745218</v>
      </c>
      <c r="I38" s="42">
        <v>1005289</v>
      </c>
      <c r="J38" s="42">
        <v>455386</v>
      </c>
      <c r="K38" s="43">
        <f t="shared" si="2"/>
        <v>4753527</v>
      </c>
    </row>
    <row r="39" spans="1:11" s="2" customFormat="1" ht="31.5" x14ac:dyDescent="0.25">
      <c r="A39" s="8">
        <v>1051200</v>
      </c>
      <c r="B39" s="11" t="s">
        <v>34</v>
      </c>
      <c r="C39" s="42"/>
      <c r="D39" s="42"/>
      <c r="E39" s="42">
        <v>68704</v>
      </c>
      <c r="F39" s="42">
        <v>6995036</v>
      </c>
      <c r="G39" s="42">
        <v>623182</v>
      </c>
      <c r="H39" s="42">
        <v>651666</v>
      </c>
      <c r="I39" s="42">
        <v>1781490</v>
      </c>
      <c r="J39" s="42">
        <v>91208</v>
      </c>
      <c r="K39" s="43">
        <f t="shared" si="2"/>
        <v>10211286</v>
      </c>
    </row>
    <row r="40" spans="1:11" s="2" customFormat="1" x14ac:dyDescent="0.25">
      <c r="A40" s="19"/>
      <c r="B40" s="20"/>
      <c r="C40" s="44"/>
      <c r="D40" s="44"/>
      <c r="E40" s="44"/>
      <c r="F40" s="44"/>
      <c r="G40" s="44"/>
      <c r="H40" s="44"/>
      <c r="I40" s="44"/>
      <c r="J40" s="44"/>
      <c r="K40" s="45"/>
    </row>
    <row r="41" spans="1:11" s="1" customFormat="1" ht="31.5" x14ac:dyDescent="0.25">
      <c r="A41" s="8">
        <v>1060000</v>
      </c>
      <c r="B41" s="11" t="s">
        <v>35</v>
      </c>
      <c r="C41" s="42">
        <f>SUM(C42)</f>
        <v>326356036</v>
      </c>
      <c r="D41" s="42">
        <f t="shared" ref="D41:J41" si="5">SUM(D42)</f>
        <v>0</v>
      </c>
      <c r="E41" s="42">
        <f t="shared" si="5"/>
        <v>0</v>
      </c>
      <c r="F41" s="42">
        <f t="shared" si="5"/>
        <v>0</v>
      </c>
      <c r="G41" s="42">
        <f t="shared" si="5"/>
        <v>0</v>
      </c>
      <c r="H41" s="42">
        <f t="shared" si="5"/>
        <v>0</v>
      </c>
      <c r="I41" s="42">
        <f t="shared" si="5"/>
        <v>0</v>
      </c>
      <c r="J41" s="42">
        <f t="shared" si="5"/>
        <v>0</v>
      </c>
      <c r="K41" s="43">
        <f t="shared" si="2"/>
        <v>326356036</v>
      </c>
    </row>
    <row r="42" spans="1:11" s="1" customFormat="1" x14ac:dyDescent="0.25">
      <c r="A42" s="19">
        <v>1060400</v>
      </c>
      <c r="B42" s="20" t="s">
        <v>66</v>
      </c>
      <c r="C42" s="44">
        <f>348069020-4799749-10327977+8254720-483642-12227488-2128848</f>
        <v>326356036</v>
      </c>
      <c r="D42" s="44"/>
      <c r="E42" s="44"/>
      <c r="F42" s="44"/>
      <c r="G42" s="44"/>
      <c r="H42" s="44"/>
      <c r="I42" s="44"/>
      <c r="J42" s="44"/>
      <c r="K42" s="45">
        <f t="shared" si="2"/>
        <v>326356036</v>
      </c>
    </row>
    <row r="43" spans="1:11" s="1" customFormat="1" x14ac:dyDescent="0.25">
      <c r="A43" s="8"/>
      <c r="B43" s="11"/>
      <c r="C43" s="44"/>
      <c r="D43" s="44"/>
      <c r="E43" s="44"/>
      <c r="F43" s="44"/>
      <c r="G43" s="44"/>
      <c r="H43" s="44"/>
      <c r="I43" s="44"/>
      <c r="J43" s="44"/>
      <c r="K43" s="43">
        <f t="shared" si="2"/>
        <v>0</v>
      </c>
    </row>
    <row r="44" spans="1:11" s="1" customFormat="1" x14ac:dyDescent="0.25">
      <c r="A44" s="8">
        <v>1400000</v>
      </c>
      <c r="B44" s="11" t="s">
        <v>36</v>
      </c>
      <c r="C44" s="42">
        <f>C45</f>
        <v>14163554</v>
      </c>
      <c r="D44" s="42">
        <f t="shared" ref="D44:J44" si="6">D45</f>
        <v>366976</v>
      </c>
      <c r="E44" s="42">
        <f t="shared" si="6"/>
        <v>5851265</v>
      </c>
      <c r="F44" s="42">
        <f t="shared" si="6"/>
        <v>5015467</v>
      </c>
      <c r="G44" s="42">
        <f t="shared" si="6"/>
        <v>3811805</v>
      </c>
      <c r="H44" s="42">
        <f t="shared" si="6"/>
        <v>3669550</v>
      </c>
      <c r="I44" s="42">
        <f t="shared" si="6"/>
        <v>1247965</v>
      </c>
      <c r="J44" s="42">
        <f t="shared" si="6"/>
        <v>1350428</v>
      </c>
      <c r="K44" s="43">
        <f t="shared" si="2"/>
        <v>35477010</v>
      </c>
    </row>
    <row r="45" spans="1:11" s="1" customFormat="1" x14ac:dyDescent="0.25">
      <c r="A45" s="8">
        <v>1400100</v>
      </c>
      <c r="B45" s="11" t="s">
        <v>37</v>
      </c>
      <c r="C45" s="44">
        <v>14163554</v>
      </c>
      <c r="D45" s="44">
        <v>366976</v>
      </c>
      <c r="E45" s="44">
        <v>5851265</v>
      </c>
      <c r="F45" s="44">
        <v>5015467</v>
      </c>
      <c r="G45" s="44">
        <v>3811805</v>
      </c>
      <c r="H45" s="44">
        <v>3669550</v>
      </c>
      <c r="I45" s="44">
        <v>1247965</v>
      </c>
      <c r="J45" s="44">
        <v>1350428</v>
      </c>
      <c r="K45" s="45">
        <f t="shared" si="2"/>
        <v>35477010</v>
      </c>
    </row>
    <row r="46" spans="1:11" s="1" customFormat="1" ht="16.5" thickBot="1" x14ac:dyDescent="0.3">
      <c r="A46" s="33"/>
      <c r="B46" s="34"/>
      <c r="C46" s="46"/>
      <c r="D46" s="46"/>
      <c r="E46" s="46"/>
      <c r="F46" s="46"/>
      <c r="G46" s="46"/>
      <c r="H46" s="46"/>
      <c r="I46" s="46"/>
      <c r="J46" s="46"/>
      <c r="K46" s="47">
        <f t="shared" si="2"/>
        <v>0</v>
      </c>
    </row>
    <row r="47" spans="1:11" s="1" customFormat="1" ht="16.5" thickBot="1" x14ac:dyDescent="0.3">
      <c r="A47" s="35">
        <v>2000000</v>
      </c>
      <c r="B47" s="32" t="s">
        <v>38</v>
      </c>
      <c r="C47" s="38">
        <f>SUM(C48+C56+C59+C61+C63)</f>
        <v>108699946</v>
      </c>
      <c r="D47" s="38">
        <f t="shared" ref="D47:J47" si="7">SUM(D48+D56+D59+D61+D63)</f>
        <v>195973</v>
      </c>
      <c r="E47" s="38">
        <f t="shared" si="7"/>
        <v>9112454</v>
      </c>
      <c r="F47" s="38">
        <f t="shared" si="7"/>
        <v>2938759.9950000001</v>
      </c>
      <c r="G47" s="38">
        <f t="shared" si="7"/>
        <v>1753035</v>
      </c>
      <c r="H47" s="38">
        <f t="shared" si="7"/>
        <v>1912902</v>
      </c>
      <c r="I47" s="38">
        <f t="shared" si="7"/>
        <v>1222344</v>
      </c>
      <c r="J47" s="38">
        <f t="shared" si="7"/>
        <v>804893</v>
      </c>
      <c r="K47" s="39">
        <f t="shared" si="2"/>
        <v>126640306.995</v>
      </c>
    </row>
    <row r="48" spans="1:11" s="1" customFormat="1" ht="47.25" x14ac:dyDescent="0.25">
      <c r="A48" s="17">
        <v>2010000</v>
      </c>
      <c r="B48" s="31" t="s">
        <v>39</v>
      </c>
      <c r="C48" s="40">
        <f>23302413+662750</f>
        <v>23965163</v>
      </c>
      <c r="D48" s="40">
        <v>28291</v>
      </c>
      <c r="E48" s="40">
        <v>719757</v>
      </c>
      <c r="F48" s="40">
        <v>172681.995</v>
      </c>
      <c r="G48" s="40">
        <v>209220</v>
      </c>
      <c r="H48" s="40">
        <v>107069</v>
      </c>
      <c r="I48" s="40">
        <v>44040</v>
      </c>
      <c r="J48" s="40">
        <v>25855</v>
      </c>
      <c r="K48" s="41">
        <f t="shared" si="2"/>
        <v>25272076.995000001</v>
      </c>
    </row>
    <row r="49" spans="1:11" s="1" customFormat="1" ht="47.25" x14ac:dyDescent="0.25">
      <c r="A49" s="8">
        <v>2010200</v>
      </c>
      <c r="B49" s="11" t="s">
        <v>40</v>
      </c>
      <c r="C49" s="42">
        <v>1281979</v>
      </c>
      <c r="D49" s="42">
        <v>28292</v>
      </c>
      <c r="E49" s="42">
        <v>123744</v>
      </c>
      <c r="F49" s="42">
        <v>128758</v>
      </c>
      <c r="G49" s="42">
        <v>27013</v>
      </c>
      <c r="H49" s="42">
        <v>105474</v>
      </c>
      <c r="I49" s="42">
        <v>44040</v>
      </c>
      <c r="J49" s="42">
        <v>12616</v>
      </c>
      <c r="K49" s="43">
        <f t="shared" si="2"/>
        <v>1751916</v>
      </c>
    </row>
    <row r="50" spans="1:11" s="1" customFormat="1" ht="31.5" x14ac:dyDescent="0.25">
      <c r="A50" s="8">
        <v>2010300</v>
      </c>
      <c r="B50" s="11" t="s">
        <v>41</v>
      </c>
      <c r="C50" s="42">
        <v>5833631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3">
        <f t="shared" si="2"/>
        <v>5833631</v>
      </c>
    </row>
    <row r="51" spans="1:11" s="1" customFormat="1" ht="31.5" x14ac:dyDescent="0.25">
      <c r="A51" s="8">
        <v>2010400</v>
      </c>
      <c r="B51" s="11" t="s">
        <v>42</v>
      </c>
      <c r="C51" s="42">
        <v>340000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3">
        <f t="shared" si="2"/>
        <v>340000</v>
      </c>
    </row>
    <row r="52" spans="1:11" s="1" customFormat="1" ht="31.5" x14ac:dyDescent="0.25">
      <c r="A52" s="8">
        <v>2010500</v>
      </c>
      <c r="B52" s="11" t="s">
        <v>43</v>
      </c>
      <c r="C52" s="42">
        <v>47444</v>
      </c>
      <c r="D52" s="42">
        <v>0</v>
      </c>
      <c r="E52" s="42">
        <v>4</v>
      </c>
      <c r="F52" s="42">
        <v>43</v>
      </c>
      <c r="G52" s="42">
        <v>0</v>
      </c>
      <c r="H52" s="42">
        <v>0</v>
      </c>
      <c r="I52" s="42">
        <v>0</v>
      </c>
      <c r="J52" s="42">
        <v>0</v>
      </c>
      <c r="K52" s="43">
        <f t="shared" si="2"/>
        <v>47491</v>
      </c>
    </row>
    <row r="53" spans="1:11" s="1" customFormat="1" ht="31.5" x14ac:dyDescent="0.25">
      <c r="A53" s="8">
        <v>2010900</v>
      </c>
      <c r="B53" s="11" t="s">
        <v>44</v>
      </c>
      <c r="C53" s="42">
        <v>1251426</v>
      </c>
      <c r="D53" s="42">
        <v>0</v>
      </c>
      <c r="E53" s="42">
        <v>525830</v>
      </c>
      <c r="F53" s="42">
        <v>0</v>
      </c>
      <c r="G53" s="42">
        <v>57000</v>
      </c>
      <c r="H53" s="42">
        <v>0</v>
      </c>
      <c r="I53" s="42">
        <v>0</v>
      </c>
      <c r="J53" s="42">
        <v>0</v>
      </c>
      <c r="K53" s="43">
        <f t="shared" si="2"/>
        <v>1834256</v>
      </c>
    </row>
    <row r="54" spans="1:11" s="1" customFormat="1" ht="31.5" x14ac:dyDescent="0.25">
      <c r="A54" s="8">
        <v>2011000</v>
      </c>
      <c r="B54" s="11" t="s">
        <v>45</v>
      </c>
      <c r="C54" s="42">
        <f>13295000+662750</f>
        <v>13957750</v>
      </c>
      <c r="D54" s="42">
        <v>0</v>
      </c>
      <c r="E54" s="42">
        <v>0</v>
      </c>
      <c r="F54" s="42">
        <v>0</v>
      </c>
      <c r="G54" s="42">
        <v>0</v>
      </c>
      <c r="H54" s="48">
        <v>0</v>
      </c>
      <c r="I54" s="42">
        <v>0</v>
      </c>
      <c r="J54" s="42">
        <v>0</v>
      </c>
      <c r="K54" s="43">
        <f t="shared" si="2"/>
        <v>13957750</v>
      </c>
    </row>
    <row r="55" spans="1:11" s="1" customFormat="1" x14ac:dyDescent="0.25">
      <c r="A55" s="8"/>
      <c r="B55" s="11"/>
      <c r="C55" s="42"/>
      <c r="D55" s="42"/>
      <c r="E55" s="42"/>
      <c r="F55" s="42"/>
      <c r="G55" s="42"/>
      <c r="H55" s="42"/>
      <c r="I55" s="42"/>
      <c r="J55" s="42"/>
      <c r="K55" s="43"/>
    </row>
    <row r="56" spans="1:11" s="1" customFormat="1" ht="47.25" x14ac:dyDescent="0.25">
      <c r="A56" s="8">
        <v>2020000</v>
      </c>
      <c r="B56" s="11" t="s">
        <v>46</v>
      </c>
      <c r="C56" s="42">
        <f>54016684+6000000+3779405+5300000</f>
        <v>69096089</v>
      </c>
      <c r="D56" s="42">
        <v>3874</v>
      </c>
      <c r="E56" s="42">
        <v>80203</v>
      </c>
      <c r="F56" s="42">
        <v>20246</v>
      </c>
      <c r="G56" s="42">
        <v>16960</v>
      </c>
      <c r="H56" s="42">
        <v>10443</v>
      </c>
      <c r="I56" s="42">
        <v>34863</v>
      </c>
      <c r="J56" s="42">
        <v>12686</v>
      </c>
      <c r="K56" s="43">
        <f t="shared" si="2"/>
        <v>69275364</v>
      </c>
    </row>
    <row r="57" spans="1:11" s="1" customFormat="1" ht="47.25" x14ac:dyDescent="0.25">
      <c r="A57" s="19">
        <v>2020100</v>
      </c>
      <c r="B57" s="20" t="s">
        <v>47</v>
      </c>
      <c r="C57" s="44">
        <f>32400000+6000000+3000000+5300000</f>
        <v>46700000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5">
        <f t="shared" si="2"/>
        <v>46700000</v>
      </c>
    </row>
    <row r="58" spans="1:11" s="1" customFormat="1" x14ac:dyDescent="0.25">
      <c r="A58" s="19"/>
      <c r="B58" s="20"/>
      <c r="C58" s="44"/>
      <c r="D58" s="44"/>
      <c r="E58" s="44"/>
      <c r="F58" s="44"/>
      <c r="G58" s="44"/>
      <c r="H58" s="44"/>
      <c r="I58" s="44"/>
      <c r="J58" s="44"/>
      <c r="K58" s="43"/>
    </row>
    <row r="59" spans="1:11" s="1" customFormat="1" x14ac:dyDescent="0.25">
      <c r="A59" s="10">
        <v>2060000</v>
      </c>
      <c r="B59" s="11" t="s">
        <v>48</v>
      </c>
      <c r="C59" s="42">
        <v>4971919</v>
      </c>
      <c r="D59" s="42">
        <v>138835</v>
      </c>
      <c r="E59" s="42">
        <v>1405421</v>
      </c>
      <c r="F59" s="42">
        <v>682768</v>
      </c>
      <c r="G59" s="42">
        <v>527697</v>
      </c>
      <c r="H59" s="42">
        <v>574948</v>
      </c>
      <c r="I59" s="42">
        <v>264148</v>
      </c>
      <c r="J59" s="42">
        <v>257154</v>
      </c>
      <c r="K59" s="43">
        <f t="shared" si="2"/>
        <v>8822890</v>
      </c>
    </row>
    <row r="60" spans="1:11" s="1" customFormat="1" x14ac:dyDescent="0.25">
      <c r="A60" s="21"/>
      <c r="B60" s="20"/>
      <c r="C60" s="44"/>
      <c r="D60" s="44"/>
      <c r="E60" s="44"/>
      <c r="F60" s="44"/>
      <c r="G60" s="44"/>
      <c r="H60" s="44"/>
      <c r="I60" s="44"/>
      <c r="J60" s="44"/>
      <c r="K60" s="43"/>
    </row>
    <row r="61" spans="1:11" s="1" customFormat="1" x14ac:dyDescent="0.25">
      <c r="A61" s="10">
        <v>2070000</v>
      </c>
      <c r="B61" s="11" t="s">
        <v>49</v>
      </c>
      <c r="C61" s="42">
        <v>10666775</v>
      </c>
      <c r="D61" s="42">
        <v>24973</v>
      </c>
      <c r="E61" s="42">
        <v>6907073</v>
      </c>
      <c r="F61" s="42">
        <v>2063064</v>
      </c>
      <c r="G61" s="42">
        <v>999158</v>
      </c>
      <c r="H61" s="42">
        <v>1220442</v>
      </c>
      <c r="I61" s="42">
        <v>879293</v>
      </c>
      <c r="J61" s="42">
        <v>509198</v>
      </c>
      <c r="K61" s="43">
        <f t="shared" si="2"/>
        <v>23269976</v>
      </c>
    </row>
    <row r="62" spans="1:11" s="1" customFormat="1" x14ac:dyDescent="0.25">
      <c r="A62" s="21"/>
      <c r="B62" s="20"/>
      <c r="C62" s="42"/>
      <c r="D62" s="44"/>
      <c r="E62" s="44"/>
      <c r="F62" s="44"/>
      <c r="G62" s="44"/>
      <c r="H62" s="44"/>
      <c r="I62" s="44"/>
      <c r="J62" s="44"/>
      <c r="K62" s="43"/>
    </row>
    <row r="63" spans="1:11" s="1" customFormat="1" x14ac:dyDescent="0.25">
      <c r="A63" s="10">
        <v>2090000</v>
      </c>
      <c r="B63" s="11" t="s">
        <v>50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3">
        <f t="shared" si="2"/>
        <v>0</v>
      </c>
    </row>
    <row r="64" spans="1:11" s="1" customFormat="1" ht="16.5" thickBot="1" x14ac:dyDescent="0.3">
      <c r="A64" s="23"/>
      <c r="B64" s="27"/>
      <c r="C64" s="49"/>
      <c r="D64" s="49"/>
      <c r="E64" s="49"/>
      <c r="F64" s="49"/>
      <c r="G64" s="49"/>
      <c r="H64" s="49"/>
      <c r="I64" s="49"/>
      <c r="J64" s="49"/>
      <c r="K64" s="47"/>
    </row>
    <row r="65" spans="1:11" s="1" customFormat="1" ht="16.5" thickBot="1" x14ac:dyDescent="0.3">
      <c r="A65" s="67">
        <v>3000000</v>
      </c>
      <c r="B65" s="68" t="s">
        <v>68</v>
      </c>
      <c r="C65" s="69">
        <f t="shared" ref="C65:J65" si="8">SUM(C66:C68)</f>
        <v>21245763</v>
      </c>
      <c r="D65" s="69">
        <f t="shared" si="8"/>
        <v>0</v>
      </c>
      <c r="E65" s="69">
        <f t="shared" si="8"/>
        <v>0</v>
      </c>
      <c r="F65" s="69">
        <f t="shared" si="8"/>
        <v>0</v>
      </c>
      <c r="G65" s="69">
        <f t="shared" si="8"/>
        <v>0</v>
      </c>
      <c r="H65" s="69">
        <f t="shared" si="8"/>
        <v>0</v>
      </c>
      <c r="I65" s="69">
        <f t="shared" si="8"/>
        <v>0</v>
      </c>
      <c r="J65" s="69">
        <f t="shared" si="8"/>
        <v>0</v>
      </c>
      <c r="K65" s="70">
        <f>SUM(C65:J65)</f>
        <v>21245763</v>
      </c>
    </row>
    <row r="66" spans="1:11" s="1" customFormat="1" x14ac:dyDescent="0.25">
      <c r="A66" s="55">
        <v>3010000</v>
      </c>
      <c r="B66" s="56" t="s">
        <v>69</v>
      </c>
      <c r="C66" s="57">
        <f>0+21245763</f>
        <v>21245763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8">
        <f>SUM(C66:J66)</f>
        <v>21245763</v>
      </c>
    </row>
    <row r="67" spans="1:11" s="1" customFormat="1" ht="31.5" x14ac:dyDescent="0.25">
      <c r="A67" s="59" t="s">
        <v>70</v>
      </c>
      <c r="B67" s="60" t="s">
        <v>71</v>
      </c>
      <c r="C67" s="61"/>
      <c r="D67" s="61"/>
      <c r="E67" s="61"/>
      <c r="F67" s="61"/>
      <c r="G67" s="61"/>
      <c r="H67" s="61"/>
      <c r="I67" s="61"/>
      <c r="J67" s="61"/>
      <c r="K67" s="62">
        <f t="shared" ref="K67" si="9">SUM(C67:J67)</f>
        <v>0</v>
      </c>
    </row>
    <row r="68" spans="1:11" s="1" customFormat="1" ht="16.5" thickBot="1" x14ac:dyDescent="0.3">
      <c r="A68" s="63"/>
      <c r="B68" s="64"/>
      <c r="C68" s="65"/>
      <c r="D68" s="65"/>
      <c r="E68" s="65"/>
      <c r="F68" s="65"/>
      <c r="G68" s="65"/>
      <c r="H68" s="65"/>
      <c r="I68" s="65"/>
      <c r="J68" s="65"/>
      <c r="K68" s="66">
        <f>SUM(C68:J68)</f>
        <v>0</v>
      </c>
    </row>
    <row r="69" spans="1:11" s="1" customFormat="1" ht="16.5" thickBot="1" x14ac:dyDescent="0.3">
      <c r="A69" s="28">
        <v>4000000</v>
      </c>
      <c r="B69" s="32" t="s">
        <v>51</v>
      </c>
      <c r="C69" s="38">
        <f>SUM(C70+C73+C75+C77+C79+C81+C83+C85)</f>
        <v>431292938</v>
      </c>
      <c r="D69" s="38">
        <f t="shared" ref="D69:J69" si="10">SUM(D70+D73+D75+D77+D79+D81+D83+D85)</f>
        <v>19197438</v>
      </c>
      <c r="E69" s="38">
        <f t="shared" si="10"/>
        <v>23266347</v>
      </c>
      <c r="F69" s="38">
        <f t="shared" si="10"/>
        <v>29552592</v>
      </c>
      <c r="G69" s="38">
        <f t="shared" si="10"/>
        <v>13293047</v>
      </c>
      <c r="H69" s="38">
        <f t="shared" si="10"/>
        <v>20168367</v>
      </c>
      <c r="I69" s="38">
        <f t="shared" si="10"/>
        <v>15290777</v>
      </c>
      <c r="J69" s="38">
        <f t="shared" si="10"/>
        <v>5830478</v>
      </c>
      <c r="K69" s="39">
        <f t="shared" si="2"/>
        <v>557891984</v>
      </c>
    </row>
    <row r="70" spans="1:11" s="1" customFormat="1" x14ac:dyDescent="0.25">
      <c r="A70" s="30">
        <v>4010000</v>
      </c>
      <c r="B70" s="31" t="s">
        <v>52</v>
      </c>
      <c r="C70" s="40">
        <f>122917412+380000+993480+483642</f>
        <v>124774534</v>
      </c>
      <c r="D70" s="40">
        <f>13803564+1686000</f>
        <v>15489564</v>
      </c>
      <c r="E70" s="40">
        <f>15239585+43218</f>
        <v>15282803</v>
      </c>
      <c r="F70" s="40">
        <f>11623510+15797</f>
        <v>11639307</v>
      </c>
      <c r="G70" s="40">
        <v>6082795</v>
      </c>
      <c r="H70" s="40">
        <f>3128590-10225</f>
        <v>3118365</v>
      </c>
      <c r="I70" s="40">
        <v>1078860</v>
      </c>
      <c r="J70" s="40">
        <v>931353</v>
      </c>
      <c r="K70" s="41">
        <f t="shared" si="2"/>
        <v>178397581</v>
      </c>
    </row>
    <row r="71" spans="1:11" s="1" customFormat="1" x14ac:dyDescent="0.25">
      <c r="A71" s="21">
        <v>4010104</v>
      </c>
      <c r="B71" s="20" t="s">
        <v>53</v>
      </c>
      <c r="C71" s="44">
        <f>47232122-125346</f>
        <v>47106776</v>
      </c>
      <c r="D71" s="44">
        <f>13513004+1686000</f>
        <v>15199004</v>
      </c>
      <c r="E71" s="44">
        <f>7403153+43218</f>
        <v>7446371</v>
      </c>
      <c r="F71" s="44">
        <f>3261494+15797</f>
        <v>3277291</v>
      </c>
      <c r="G71" s="44">
        <v>1302289</v>
      </c>
      <c r="H71" s="44">
        <f>2114978-10225</f>
        <v>2104753</v>
      </c>
      <c r="I71" s="44">
        <v>718444</v>
      </c>
      <c r="J71" s="44">
        <v>325090</v>
      </c>
      <c r="K71" s="45">
        <f t="shared" si="2"/>
        <v>77480018</v>
      </c>
    </row>
    <row r="72" spans="1:11" s="1" customFormat="1" x14ac:dyDescent="0.25">
      <c r="A72" s="21"/>
      <c r="B72" s="20"/>
      <c r="C72" s="44"/>
      <c r="D72" s="44"/>
      <c r="E72" s="44"/>
      <c r="F72" s="44"/>
      <c r="G72" s="44"/>
      <c r="H72" s="44"/>
      <c r="I72" s="44"/>
      <c r="J72" s="44"/>
      <c r="K72" s="43"/>
    </row>
    <row r="73" spans="1:11" s="1" customFormat="1" ht="31.5" x14ac:dyDescent="0.25">
      <c r="A73" s="10">
        <v>4020100</v>
      </c>
      <c r="B73" s="11" t="s">
        <v>54</v>
      </c>
      <c r="C73" s="42">
        <v>2103291</v>
      </c>
      <c r="D73" s="42">
        <v>919121</v>
      </c>
      <c r="E73" s="42">
        <v>560814</v>
      </c>
      <c r="F73" s="42">
        <v>367923</v>
      </c>
      <c r="G73" s="42">
        <v>327344</v>
      </c>
      <c r="H73" s="42">
        <v>1040483</v>
      </c>
      <c r="I73" s="42">
        <v>250820</v>
      </c>
      <c r="J73" s="42">
        <v>150366</v>
      </c>
      <c r="K73" s="43">
        <f t="shared" si="2"/>
        <v>5720162</v>
      </c>
    </row>
    <row r="74" spans="1:11" s="1" customFormat="1" x14ac:dyDescent="0.25">
      <c r="A74" s="21"/>
      <c r="B74" s="20"/>
      <c r="C74" s="44"/>
      <c r="D74" s="44"/>
      <c r="E74" s="44"/>
      <c r="F74" s="44"/>
      <c r="G74" s="44"/>
      <c r="H74" s="44"/>
      <c r="I74" s="44"/>
      <c r="J74" s="44"/>
      <c r="K74" s="43"/>
    </row>
    <row r="75" spans="1:11" ht="78.75" x14ac:dyDescent="0.25">
      <c r="A75" s="8">
        <v>4080000</v>
      </c>
      <c r="B75" s="11" t="s">
        <v>55</v>
      </c>
      <c r="C75" s="42">
        <v>519248</v>
      </c>
      <c r="D75" s="42">
        <v>0</v>
      </c>
      <c r="E75" s="42">
        <v>636894</v>
      </c>
      <c r="F75" s="42">
        <v>11657740</v>
      </c>
      <c r="G75" s="42">
        <v>5234178</v>
      </c>
      <c r="H75" s="42">
        <v>13517479</v>
      </c>
      <c r="I75" s="42">
        <v>12521634</v>
      </c>
      <c r="J75" s="42">
        <v>3874977</v>
      </c>
      <c r="K75" s="43">
        <f t="shared" si="2"/>
        <v>47962150</v>
      </c>
    </row>
    <row r="76" spans="1:11" x14ac:dyDescent="0.25">
      <c r="A76" s="10"/>
      <c r="B76" s="11"/>
      <c r="C76" s="42"/>
      <c r="D76" s="42"/>
      <c r="E76" s="42"/>
      <c r="F76" s="42"/>
      <c r="G76" s="42"/>
      <c r="H76" s="42"/>
      <c r="I76" s="42"/>
      <c r="J76" s="42"/>
      <c r="K76" s="43"/>
    </row>
    <row r="77" spans="1:11" x14ac:dyDescent="0.25">
      <c r="A77" s="10">
        <v>4100000</v>
      </c>
      <c r="B77" s="11" t="s">
        <v>56</v>
      </c>
      <c r="C77" s="42">
        <f>202239581+4799749+10327977-380000-12589119+23155241</f>
        <v>227553429</v>
      </c>
      <c r="D77" s="42">
        <v>2788753</v>
      </c>
      <c r="E77" s="42">
        <v>6785836</v>
      </c>
      <c r="F77" s="42">
        <v>5887622</v>
      </c>
      <c r="G77" s="42">
        <v>1648730</v>
      </c>
      <c r="H77" s="42">
        <v>2492040</v>
      </c>
      <c r="I77" s="42">
        <v>1439463</v>
      </c>
      <c r="J77" s="42">
        <v>873782</v>
      </c>
      <c r="K77" s="43">
        <f t="shared" si="2"/>
        <v>249469655</v>
      </c>
    </row>
    <row r="78" spans="1:11" x14ac:dyDescent="0.25">
      <c r="A78" s="10"/>
      <c r="B78" s="11"/>
      <c r="C78" s="42"/>
      <c r="D78" s="42"/>
      <c r="E78" s="42"/>
      <c r="F78" s="42"/>
      <c r="G78" s="42"/>
      <c r="H78" s="42"/>
      <c r="I78" s="42"/>
      <c r="J78" s="42"/>
      <c r="K78" s="43"/>
    </row>
    <row r="79" spans="1:11" x14ac:dyDescent="0.25">
      <c r="A79" s="10">
        <v>4110000</v>
      </c>
      <c r="B79" s="11" t="s">
        <v>57</v>
      </c>
      <c r="C79" s="42">
        <f>5026949+4334399</f>
        <v>9361348</v>
      </c>
      <c r="D79" s="42"/>
      <c r="E79" s="42"/>
      <c r="F79" s="42"/>
      <c r="G79" s="42"/>
      <c r="H79" s="42"/>
      <c r="I79" s="42"/>
      <c r="J79" s="42"/>
      <c r="K79" s="43">
        <f t="shared" ref="K79:K88" si="11">SUM(C79:J79)</f>
        <v>9361348</v>
      </c>
    </row>
    <row r="80" spans="1:11" x14ac:dyDescent="0.25">
      <c r="A80" s="10"/>
      <c r="B80" s="11"/>
      <c r="C80" s="42"/>
      <c r="D80" s="42"/>
      <c r="E80" s="42"/>
      <c r="F80" s="42"/>
      <c r="G80" s="42"/>
      <c r="H80" s="42"/>
      <c r="I80" s="42"/>
      <c r="J80" s="42"/>
      <c r="K80" s="43"/>
    </row>
    <row r="81" spans="1:11" x14ac:dyDescent="0.25">
      <c r="A81" s="10">
        <v>4120000</v>
      </c>
      <c r="B81" s="11" t="s">
        <v>58</v>
      </c>
      <c r="C81" s="42">
        <v>12000000</v>
      </c>
      <c r="D81" s="42"/>
      <c r="E81" s="42"/>
      <c r="F81" s="42"/>
      <c r="G81" s="42"/>
      <c r="H81" s="42"/>
      <c r="I81" s="42"/>
      <c r="J81" s="42"/>
      <c r="K81" s="43">
        <f t="shared" si="11"/>
        <v>12000000</v>
      </c>
    </row>
    <row r="82" spans="1:11" x14ac:dyDescent="0.25">
      <c r="A82" s="10"/>
      <c r="B82" s="11"/>
      <c r="C82" s="42"/>
      <c r="D82" s="42"/>
      <c r="E82" s="42"/>
      <c r="F82" s="42"/>
      <c r="G82" s="42"/>
      <c r="H82" s="42"/>
      <c r="I82" s="42"/>
      <c r="J82" s="42"/>
      <c r="K82" s="43"/>
    </row>
    <row r="83" spans="1:11" x14ac:dyDescent="0.25">
      <c r="A83" s="10">
        <v>4130000</v>
      </c>
      <c r="B83" s="22" t="s">
        <v>64</v>
      </c>
      <c r="C83" s="42">
        <v>20500000</v>
      </c>
      <c r="D83" s="53"/>
      <c r="E83" s="53"/>
      <c r="F83" s="53"/>
      <c r="G83" s="53"/>
      <c r="H83" s="53"/>
      <c r="I83" s="53"/>
      <c r="J83" s="53"/>
      <c r="K83" s="43">
        <f t="shared" si="11"/>
        <v>20500000</v>
      </c>
    </row>
    <row r="84" spans="1:11" x14ac:dyDescent="0.25">
      <c r="A84" s="23"/>
      <c r="B84" s="52"/>
      <c r="C84" s="49"/>
      <c r="D84" s="54"/>
      <c r="E84" s="54"/>
      <c r="F84" s="54"/>
      <c r="G84" s="54"/>
      <c r="H84" s="54"/>
      <c r="I84" s="54"/>
      <c r="J84" s="54"/>
      <c r="K84" s="47"/>
    </row>
    <row r="85" spans="1:11" x14ac:dyDescent="0.25">
      <c r="A85" s="10">
        <v>4140000</v>
      </c>
      <c r="B85" s="22" t="s">
        <v>65</v>
      </c>
      <c r="C85" s="42">
        <f>32352240+2128848</f>
        <v>34481088</v>
      </c>
      <c r="D85" s="53"/>
      <c r="E85" s="53"/>
      <c r="F85" s="53"/>
      <c r="G85" s="53"/>
      <c r="H85" s="53"/>
      <c r="I85" s="53"/>
      <c r="J85" s="53"/>
      <c r="K85" s="43">
        <f t="shared" si="11"/>
        <v>34481088</v>
      </c>
    </row>
    <row r="86" spans="1:11" ht="16.5" thickBot="1" x14ac:dyDescent="0.3">
      <c r="A86" s="23"/>
      <c r="B86" s="27"/>
      <c r="C86" s="49"/>
      <c r="D86" s="54"/>
      <c r="E86" s="54"/>
      <c r="F86" s="54"/>
      <c r="G86" s="54"/>
      <c r="H86" s="54"/>
      <c r="I86" s="54"/>
      <c r="J86" s="54"/>
      <c r="K86" s="47"/>
    </row>
    <row r="87" spans="1:11" ht="32.25" thickBot="1" x14ac:dyDescent="0.3">
      <c r="A87" s="28">
        <v>5000000</v>
      </c>
      <c r="B87" s="29" t="s">
        <v>59</v>
      </c>
      <c r="C87" s="38">
        <v>153697588</v>
      </c>
      <c r="D87" s="38">
        <v>6327189</v>
      </c>
      <c r="E87" s="38">
        <v>40230445</v>
      </c>
      <c r="F87" s="38">
        <v>19971166</v>
      </c>
      <c r="G87" s="38">
        <v>9494134</v>
      </c>
      <c r="H87" s="38">
        <v>6621496</v>
      </c>
      <c r="I87" s="38">
        <v>4936142</v>
      </c>
      <c r="J87" s="38">
        <v>2974802</v>
      </c>
      <c r="K87" s="39">
        <f t="shared" si="11"/>
        <v>244252962</v>
      </c>
    </row>
    <row r="88" spans="1:11" ht="16.5" thickBot="1" x14ac:dyDescent="0.3">
      <c r="A88" s="24"/>
      <c r="B88" s="25" t="s">
        <v>60</v>
      </c>
      <c r="C88" s="50">
        <f>SUM(C14+C47+C69+C87+C65)</f>
        <v>1466817977</v>
      </c>
      <c r="D88" s="50">
        <f t="shared" ref="D88:J88" si="12">SUM(D14+D47+D69+D87+D65)</f>
        <v>216188733</v>
      </c>
      <c r="E88" s="50">
        <f t="shared" si="12"/>
        <v>112590782</v>
      </c>
      <c r="F88" s="50">
        <f t="shared" si="12"/>
        <v>84200957.995000005</v>
      </c>
      <c r="G88" s="50">
        <f t="shared" si="12"/>
        <v>38358261</v>
      </c>
      <c r="H88" s="50">
        <f t="shared" si="12"/>
        <v>41129767</v>
      </c>
      <c r="I88" s="50">
        <f t="shared" si="12"/>
        <v>30861601</v>
      </c>
      <c r="J88" s="50">
        <f t="shared" si="12"/>
        <v>13300149</v>
      </c>
      <c r="K88" s="51">
        <f t="shared" si="11"/>
        <v>2003448227.9949999</v>
      </c>
    </row>
    <row r="98" spans="2:10" x14ac:dyDescent="0.25">
      <c r="B98" s="26"/>
      <c r="C98" s="16"/>
      <c r="D98" s="16"/>
      <c r="E98" s="16"/>
      <c r="F98" s="16"/>
      <c r="G98" s="16"/>
      <c r="H98" s="16"/>
      <c r="I98" s="16"/>
      <c r="J98" s="16"/>
    </row>
    <row r="99" spans="2:10" x14ac:dyDescent="0.25">
      <c r="B99" s="26"/>
      <c r="C99" s="16"/>
      <c r="D99" s="16"/>
      <c r="E99" s="16"/>
      <c r="F99" s="16"/>
      <c r="G99" s="16"/>
      <c r="H99" s="16"/>
      <c r="I99" s="16"/>
      <c r="J99" s="16"/>
    </row>
    <row r="123" spans="2:10" x14ac:dyDescent="0.25">
      <c r="B123" s="26"/>
      <c r="C123" s="16"/>
      <c r="D123" s="16"/>
      <c r="E123" s="16"/>
      <c r="F123" s="16"/>
      <c r="G123" s="16"/>
      <c r="H123" s="16"/>
      <c r="I123" s="16"/>
      <c r="J123" s="16"/>
    </row>
    <row r="124" spans="2:10" x14ac:dyDescent="0.25">
      <c r="B124" s="26"/>
      <c r="C124" s="16"/>
      <c r="D124" s="16"/>
      <c r="E124" s="16"/>
      <c r="F124" s="16"/>
      <c r="G124" s="16"/>
      <c r="H124" s="16"/>
      <c r="I124" s="16"/>
      <c r="J124" s="16"/>
    </row>
    <row r="125" spans="2:10" x14ac:dyDescent="0.25">
      <c r="B125" s="26"/>
      <c r="C125" s="16"/>
      <c r="D125" s="16"/>
      <c r="E125" s="16"/>
      <c r="F125" s="16"/>
      <c r="G125" s="16"/>
      <c r="H125" s="16"/>
      <c r="I125" s="16"/>
      <c r="J125" s="16"/>
    </row>
    <row r="126" spans="2:10" x14ac:dyDescent="0.25">
      <c r="B126" s="26"/>
      <c r="C126" s="16"/>
      <c r="D126" s="16"/>
      <c r="E126" s="16"/>
      <c r="F126" s="16"/>
      <c r="G126" s="16"/>
      <c r="H126" s="16"/>
      <c r="I126" s="16"/>
      <c r="J126" s="16"/>
    </row>
    <row r="132" spans="1:10" x14ac:dyDescent="0.25">
      <c r="A132" s="9"/>
      <c r="B132" s="26"/>
      <c r="C132" s="16"/>
      <c r="D132" s="16"/>
      <c r="E132" s="16"/>
      <c r="F132" s="16"/>
      <c r="G132" s="16"/>
      <c r="H132" s="16"/>
      <c r="I132" s="16"/>
      <c r="J132" s="16"/>
    </row>
    <row r="133" spans="1:10" x14ac:dyDescent="0.25">
      <c r="B133" s="26"/>
      <c r="C133" s="16"/>
      <c r="D133" s="16"/>
      <c r="E133" s="16"/>
      <c r="F133" s="16"/>
      <c r="G133" s="16"/>
      <c r="H133" s="16"/>
      <c r="I133" s="16"/>
      <c r="J133" s="16"/>
    </row>
    <row r="134" spans="1:10" x14ac:dyDescent="0.25">
      <c r="B134" s="26"/>
      <c r="C134" s="16"/>
      <c r="D134" s="16"/>
      <c r="E134" s="16"/>
      <c r="F134" s="16"/>
      <c r="G134" s="16"/>
      <c r="H134" s="16"/>
      <c r="I134" s="16"/>
      <c r="J134" s="16"/>
    </row>
  </sheetData>
  <mergeCells count="9">
    <mergeCell ref="I7:K7"/>
    <mergeCell ref="H8:K8"/>
    <mergeCell ref="I9:K9"/>
    <mergeCell ref="A11:K11"/>
    <mergeCell ref="J1:K1"/>
    <mergeCell ref="H2:K2"/>
    <mergeCell ref="H3:K3"/>
    <mergeCell ref="H4:K4"/>
    <mergeCell ref="I5:K5"/>
  </mergeCells>
  <pageMargins left="0.39370078740157483" right="0.39370078740157483" top="0.6692913385826772" bottom="0.39370078740157483" header="0" footer="0"/>
  <pageSetup paperSize="9" scale="73" firstPageNumber="17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 (192)</vt:lpstr>
      <vt:lpstr>'Приложение № 2.1 (192)'!Заголовки_для_печати</vt:lpstr>
      <vt:lpstr>'Приложение № 2.1 (192)'!Область_печати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2021-07-20T06:55:48Z</dcterms:modified>
</cp:coreProperties>
</file>