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585"/>
  </bookViews>
  <sheets>
    <sheet name="Приложение № 3 (158)" sheetId="1" r:id="rId1"/>
  </sheets>
  <definedNames>
    <definedName name="_xlnm.Print_Titles" localSheetId="0">'Приложение № 3 (158)'!$13:$13</definedName>
    <definedName name="_xlnm.Print_Area" localSheetId="0">'Приложение № 3 (158)'!$A$1:$K$43</definedName>
  </definedNames>
  <calcPr calcId="162913" fullPrecision="0"/>
</workbook>
</file>

<file path=xl/calcChain.xml><?xml version="1.0" encoding="utf-8"?>
<calcChain xmlns="http://schemas.openxmlformats.org/spreadsheetml/2006/main">
  <c r="J32" i="1" l="1"/>
  <c r="I32" i="1"/>
  <c r="H32" i="1"/>
  <c r="G32" i="1"/>
  <c r="F32" i="1"/>
  <c r="E32" i="1"/>
  <c r="D32" i="1"/>
  <c r="C32" i="1"/>
  <c r="K32" i="1" s="1"/>
  <c r="J34" i="1" l="1"/>
  <c r="I34" i="1"/>
  <c r="G34" i="1"/>
  <c r="F34" i="1"/>
  <c r="E34" i="1"/>
  <c r="J25" i="1"/>
  <c r="I25" i="1"/>
  <c r="H25" i="1"/>
  <c r="G25" i="1"/>
  <c r="F25" i="1"/>
  <c r="E25" i="1"/>
  <c r="D25" i="1"/>
  <c r="C25" i="1"/>
  <c r="J19" i="1"/>
  <c r="I19" i="1"/>
  <c r="H19" i="1"/>
  <c r="G19" i="1"/>
  <c r="F19" i="1"/>
  <c r="E19" i="1"/>
  <c r="D19" i="1"/>
  <c r="C19" i="1"/>
  <c r="H38" i="1" l="1"/>
  <c r="H37" i="1" s="1"/>
  <c r="H33" i="1" s="1"/>
  <c r="D38" i="1"/>
  <c r="D37" i="1" s="1"/>
  <c r="C38" i="1"/>
  <c r="J37" i="1"/>
  <c r="J33" i="1" s="1"/>
  <c r="I37" i="1"/>
  <c r="I33" i="1" s="1"/>
  <c r="G37" i="1"/>
  <c r="G33" i="1" s="1"/>
  <c r="F37" i="1"/>
  <c r="F33" i="1" s="1"/>
  <c r="E37" i="1"/>
  <c r="E33" i="1" s="1"/>
  <c r="C37" i="1"/>
  <c r="C33" i="1" s="1"/>
  <c r="K38" i="1" l="1"/>
  <c r="K37" i="1"/>
  <c r="D33" i="1"/>
  <c r="E43" i="1" l="1"/>
  <c r="C43" i="1" l="1"/>
  <c r="C39" i="1" l="1"/>
  <c r="K43" i="1" l="1"/>
  <c r="K42" i="1"/>
  <c r="K41" i="1"/>
  <c r="K40" i="1"/>
  <c r="J39" i="1"/>
  <c r="I39" i="1"/>
  <c r="H39" i="1"/>
  <c r="G39" i="1"/>
  <c r="F39" i="1"/>
  <c r="E39" i="1"/>
  <c r="D39" i="1"/>
  <c r="K36" i="1"/>
  <c r="K35" i="1"/>
  <c r="K34" i="1"/>
  <c r="H31" i="1"/>
  <c r="D31" i="1"/>
  <c r="K30" i="1"/>
  <c r="K29" i="1"/>
  <c r="K28" i="1"/>
  <c r="K27" i="1"/>
  <c r="K26" i="1"/>
  <c r="K25" i="1"/>
  <c r="J24" i="1"/>
  <c r="I24" i="1"/>
  <c r="H24" i="1"/>
  <c r="G24" i="1"/>
  <c r="F24" i="1"/>
  <c r="E24" i="1"/>
  <c r="D24" i="1"/>
  <c r="C24" i="1"/>
  <c r="J23" i="1"/>
  <c r="I23" i="1"/>
  <c r="G23" i="1"/>
  <c r="F23" i="1"/>
  <c r="E23" i="1"/>
  <c r="D23" i="1"/>
  <c r="C23" i="1"/>
  <c r="I22" i="1"/>
  <c r="K21" i="1"/>
  <c r="I20" i="1"/>
  <c r="K19" i="1"/>
  <c r="K18" i="1"/>
  <c r="K17" i="1"/>
  <c r="K16" i="1"/>
  <c r="K15" i="1"/>
  <c r="J14" i="1"/>
  <c r="I14" i="1"/>
  <c r="H14" i="1"/>
  <c r="G14" i="1"/>
  <c r="F14" i="1"/>
  <c r="E14" i="1"/>
  <c r="D14" i="1"/>
  <c r="C14" i="1"/>
  <c r="C22" i="1" l="1"/>
  <c r="E22" i="1"/>
  <c r="D22" i="1"/>
  <c r="G22" i="1"/>
  <c r="F31" i="1"/>
  <c r="J31" i="1"/>
  <c r="K33" i="1"/>
  <c r="G20" i="1"/>
  <c r="H22" i="1"/>
  <c r="J22" i="1"/>
  <c r="F22" i="1"/>
  <c r="K24" i="1"/>
  <c r="C31" i="1"/>
  <c r="E31" i="1"/>
  <c r="G31" i="1"/>
  <c r="I31" i="1"/>
  <c r="K39" i="1"/>
  <c r="K14" i="1"/>
  <c r="K23" i="1"/>
  <c r="E20" i="1" l="1"/>
  <c r="D20" i="1"/>
  <c r="C20" i="1"/>
  <c r="K22" i="1"/>
  <c r="F20" i="1"/>
  <c r="H20" i="1"/>
  <c r="K31" i="1"/>
  <c r="J20" i="1"/>
  <c r="K20" i="1" l="1"/>
</calcChain>
</file>

<file path=xl/sharedStrings.xml><?xml version="1.0" encoding="utf-8"?>
<sst xmlns="http://schemas.openxmlformats.org/spreadsheetml/2006/main" count="81" uniqueCount="78">
  <si>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</si>
  <si>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</si>
  <si>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</si>
  <si>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</si>
  <si>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</si>
  <si>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</si>
  <si>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</si>
  <si>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</si>
  <si>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</si>
  <si>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</si>
  <si>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3.</t>
  </si>
  <si>
    <t>4.</t>
  </si>
  <si>
    <t>налог на содержание жилищного фонда, объектов социально-культурной сферы и иные цели</t>
  </si>
  <si>
    <t>"О республиканском бюджете на 2021 год"</t>
  </si>
  <si>
    <t>1.</t>
  </si>
  <si>
    <t>1.1.</t>
  </si>
  <si>
    <t>1.1.1.</t>
  </si>
  <si>
    <t>1.1.2.</t>
  </si>
  <si>
    <t>1.1.3.</t>
  </si>
  <si>
    <t>1.2.</t>
  </si>
  <si>
    <t>3.1.</t>
  </si>
  <si>
    <t>№ п/п</t>
  </si>
  <si>
    <t>2.</t>
  </si>
  <si>
    <t>3.2.</t>
  </si>
  <si>
    <t>3.2.1.</t>
  </si>
  <si>
    <t>3.2.1.1.</t>
  </si>
  <si>
    <t>3.2.2.</t>
  </si>
  <si>
    <t>3.2.2.1.</t>
  </si>
  <si>
    <t>3.2.2.2.</t>
  </si>
  <si>
    <t>5.</t>
  </si>
  <si>
    <t>7.</t>
  </si>
  <si>
    <t>6.</t>
  </si>
  <si>
    <t>6.1.</t>
  </si>
  <si>
    <t>7.1.</t>
  </si>
  <si>
    <t>7.2.</t>
  </si>
  <si>
    <t>7.3.</t>
  </si>
  <si>
    <t>7.2.1.</t>
  </si>
  <si>
    <t>2.1.</t>
  </si>
  <si>
    <t>имеющие целевое назначение</t>
  </si>
  <si>
    <t>не имеющие целевого назначения</t>
  </si>
  <si>
    <t>Предельные расходы, из них:</t>
  </si>
  <si>
    <t>за счет доходов, имеющих целевое назначение</t>
  </si>
  <si>
    <t>Предельный дефицит</t>
  </si>
  <si>
    <t>на установку, ремонт и компенсацию за установку памятников</t>
  </si>
  <si>
    <t>Дефицит</t>
  </si>
  <si>
    <t>Доходы</t>
  </si>
  <si>
    <t>от оказания платных услуг и иной приносящей доход деятельности</t>
  </si>
  <si>
    <t>за счет доходов, не имеющих целевого назначения</t>
  </si>
  <si>
    <t>Источники покрытия предельного дефицита, из них:</t>
  </si>
  <si>
    <t>6.2.</t>
  </si>
  <si>
    <t>Приложение № 3</t>
  </si>
  <si>
    <t>поступления в доходы территориального экологического фонда</t>
  </si>
  <si>
    <t>по прочим направлениям, из них:</t>
  </si>
  <si>
    <t>на оплату коммунальных услуг</t>
  </si>
  <si>
    <t>Субсидии из республиканского бюджета:</t>
  </si>
  <si>
    <t>за счет Фонда развития и стимулирования территорий городов и районов</t>
  </si>
  <si>
    <t>за счет Дорожного фонда (на развитие дорожной отрасли)</t>
  </si>
  <si>
    <t>по социально защищенным направлениям, из них:</t>
  </si>
  <si>
    <t>на содержание Центрального парка "Екатерининский"</t>
  </si>
  <si>
    <t>3.2.2.3</t>
  </si>
  <si>
    <t>6.1.1</t>
  </si>
  <si>
    <t>дотации (трансферты) из республиканского бюджета, из них:</t>
  </si>
  <si>
    <t>на оплату текущих трансфертов предприятию электротранспорта</t>
  </si>
  <si>
    <t>к Закону Приднестровской Молдавской Республики</t>
  </si>
  <si>
    <t>задолженность за потребляемые коммунальные услуги</t>
  </si>
  <si>
    <t>(руб.)</t>
  </si>
  <si>
    <t>на оплату коммунальных услуг, возмещение льгот по коммунальным услугам и услугам жилищного фонда (полная расчетная потребность, исходя из планируемого объема потребления соответствующих коммунальных услуг, возмещения соответствующих льгот)</t>
  </si>
  <si>
    <t>Расходы (план финансирования)</t>
  </si>
  <si>
    <t>на возмещение льгот по коммунальным услугам и услугам жилищного фонда, подлежащим финансированию</t>
  </si>
  <si>
    <t>на цели осуществления городом Тирасполем функций столицы, из них:</t>
  </si>
  <si>
    <t>ОСТАТКИ по состоянию на 1 января 2021 года всего, в том числе:</t>
  </si>
  <si>
    <t xml:space="preserve"> не имеющие целевого назначения  (очищенные)</t>
  </si>
  <si>
    <t>6.3.</t>
  </si>
  <si>
    <t>6.3.1.</t>
  </si>
  <si>
    <t>"О внесении изменеий и дополнений</t>
  </si>
  <si>
    <t xml:space="preserve"> в Закон Приднестровской Молдавской Республики </t>
  </si>
  <si>
    <t>Приложение № 7</t>
  </si>
  <si>
    <t>Основные характеристики доходной и расходной частей местных бюджетов, источники покрытия дефицита местных бюджетов,                                                                                     объемы субсидий из республиканского бюджета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</si>
</sst>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45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2" fillId="3" borderId="0" xfId="0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Fill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 wrapText="1"/>
    </xf>
    <xf numFmtId="3" fontId="4" fillId="3" borderId="0" xfId="0" applyNumberFormat="1" applyFont="1" applyFill="1"/>
    <xf numFmtId="3" fontId="6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vertical="center" wrapText="1"/>
    </xf>
    <xf numFmtId="3" fontId="6" fillId="3" borderId="8" xfId="1" applyNumberFormat="1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="75" zoomScaleNormal="100" zoomScaleSheetLayoutView="75" workbookViewId="0">
      <pane xSplit="2" ySplit="13" topLeftCell="C27" activePane="bottomRight" state="frozenSplit"/>
      <selection pane="topRight" activeCell="B1" sqref="B1"/>
      <selection pane="bottomLeft" activeCell="A8" sqref="A8"/>
      <selection pane="bottomRight" activeCell="A32" sqref="A32:K32"/>
    </sheetView>
  </sheetViews>
  <sheetFormatPr defaultColWidth="9.140625" defaultRowHeight="15.75" x14ac:dyDescent="0.25"/>
  <cols>
    <col min="1" max="1" width="7.85546875" style="5" bestFit="1" customWidth="1"/>
    <col min="2" max="2" width="47.42578125" style="2" customWidth="1"/>
    <col min="3" max="3" width="12.7109375" style="5" bestFit="1" customWidth="1"/>
    <col min="4" max="4" width="13.140625" style="5" customWidth="1"/>
    <col min="5" max="6" width="12.7109375" style="5" bestFit="1" customWidth="1"/>
    <col min="7" max="7" width="12.7109375" style="12" bestFit="1" customWidth="1"/>
    <col min="8" max="8" width="12.7109375" style="5" bestFit="1" customWidth="1"/>
    <col min="9" max="9" width="16.28515625" style="5" customWidth="1"/>
    <col min="10" max="10" width="11.5703125" style="5" customWidth="1"/>
    <col min="11" max="11" width="14.7109375" style="5" customWidth="1"/>
    <col min="12" max="12" width="13.28515625" style="5" customWidth="1"/>
    <col min="13" max="16384" width="9.140625" style="5"/>
  </cols>
  <sheetData>
    <row r="1" spans="1:11" x14ac:dyDescent="0.25">
      <c r="A1" s="1"/>
      <c r="C1" s="1"/>
      <c r="D1" s="1"/>
      <c r="E1" s="1"/>
      <c r="F1" s="1"/>
      <c r="G1" s="3"/>
      <c r="H1" s="1"/>
      <c r="I1" s="1"/>
      <c r="J1" s="1"/>
      <c r="K1" s="4" t="s">
        <v>76</v>
      </c>
    </row>
    <row r="2" spans="1:11" x14ac:dyDescent="0.25">
      <c r="A2" s="1"/>
      <c r="C2" s="1"/>
      <c r="D2" s="1"/>
      <c r="E2" s="1"/>
      <c r="F2" s="1"/>
      <c r="G2" s="3"/>
      <c r="H2" s="1"/>
      <c r="I2" s="1"/>
      <c r="J2" s="1"/>
      <c r="K2" s="4" t="s">
        <v>63</v>
      </c>
    </row>
    <row r="3" spans="1:11" x14ac:dyDescent="0.25">
      <c r="A3" s="1"/>
      <c r="C3" s="1"/>
      <c r="D3" s="1"/>
      <c r="E3" s="1"/>
      <c r="F3" s="1"/>
      <c r="G3" s="3"/>
      <c r="H3" s="1"/>
      <c r="I3" s="1"/>
      <c r="J3" s="1"/>
      <c r="K3" s="39" t="s">
        <v>74</v>
      </c>
    </row>
    <row r="4" spans="1:11" x14ac:dyDescent="0.25">
      <c r="A4" s="1"/>
      <c r="C4" s="1"/>
      <c r="D4" s="1"/>
      <c r="E4" s="1"/>
      <c r="F4" s="1"/>
      <c r="G4" s="3"/>
      <c r="H4" s="1"/>
      <c r="I4" s="1"/>
      <c r="J4" s="1"/>
      <c r="K4" s="39" t="s">
        <v>75</v>
      </c>
    </row>
    <row r="5" spans="1:11" x14ac:dyDescent="0.25">
      <c r="K5" s="4" t="s">
        <v>13</v>
      </c>
    </row>
    <row r="6" spans="1:11" x14ac:dyDescent="0.25">
      <c r="K6" s="4"/>
    </row>
    <row r="7" spans="1:11" x14ac:dyDescent="0.25">
      <c r="A7" s="1"/>
      <c r="C7" s="1"/>
      <c r="D7" s="1"/>
      <c r="E7" s="1"/>
      <c r="F7" s="1"/>
      <c r="G7" s="3"/>
      <c r="H7" s="1"/>
      <c r="I7" s="1"/>
      <c r="J7" s="1"/>
      <c r="K7" s="4" t="s">
        <v>50</v>
      </c>
    </row>
    <row r="8" spans="1:11" x14ac:dyDescent="0.25">
      <c r="A8" s="1"/>
      <c r="C8" s="1"/>
      <c r="D8" s="1"/>
      <c r="E8" s="1"/>
      <c r="F8" s="1"/>
      <c r="G8" s="3"/>
      <c r="H8" s="1"/>
      <c r="I8" s="1"/>
      <c r="J8" s="1"/>
      <c r="K8" s="4" t="s">
        <v>63</v>
      </c>
    </row>
    <row r="9" spans="1:11" x14ac:dyDescent="0.25">
      <c r="A9" s="1"/>
      <c r="C9" s="1"/>
      <c r="D9" s="1"/>
      <c r="E9" s="1"/>
      <c r="F9" s="1"/>
      <c r="G9" s="3"/>
      <c r="H9" s="1"/>
      <c r="I9" s="1"/>
      <c r="J9" s="1"/>
      <c r="K9" s="4" t="s">
        <v>13</v>
      </c>
    </row>
    <row r="10" spans="1:11" x14ac:dyDescent="0.25">
      <c r="A10" s="1"/>
      <c r="C10" s="1"/>
      <c r="D10" s="1"/>
      <c r="E10" s="1"/>
      <c r="F10" s="1"/>
      <c r="G10" s="3"/>
      <c r="H10" s="1"/>
      <c r="I10" s="1"/>
      <c r="J10" s="1"/>
      <c r="K10" s="4"/>
    </row>
    <row r="11" spans="1:11" ht="37.5" customHeight="1" x14ac:dyDescent="0.25">
      <c r="A11" s="40" t="s">
        <v>77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6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37" t="s">
        <v>65</v>
      </c>
    </row>
    <row r="13" spans="1:11" s="6" customFormat="1" ht="16.5" thickBot="1" x14ac:dyDescent="0.3">
      <c r="A13" s="19" t="s">
        <v>21</v>
      </c>
      <c r="B13" s="20" t="s">
        <v>0</v>
      </c>
      <c r="C13" s="21" t="s">
        <v>1</v>
      </c>
      <c r="D13" s="21" t="s">
        <v>2</v>
      </c>
      <c r="E13" s="21" t="s">
        <v>3</v>
      </c>
      <c r="F13" s="21" t="s">
        <v>4</v>
      </c>
      <c r="G13" s="22" t="s">
        <v>5</v>
      </c>
      <c r="H13" s="21" t="s">
        <v>6</v>
      </c>
      <c r="I13" s="21" t="s">
        <v>7</v>
      </c>
      <c r="J13" s="21" t="s">
        <v>8</v>
      </c>
      <c r="K13" s="23" t="s">
        <v>9</v>
      </c>
    </row>
    <row r="14" spans="1:11" s="6" customFormat="1" x14ac:dyDescent="0.25">
      <c r="A14" s="17" t="s">
        <v>14</v>
      </c>
      <c r="B14" s="18" t="s">
        <v>45</v>
      </c>
      <c r="C14" s="25">
        <f>SUM(C15+C19)</f>
        <v>322092546</v>
      </c>
      <c r="D14" s="25">
        <f t="shared" ref="D14:J14" si="0">SUM(D15+D19)</f>
        <v>37140802</v>
      </c>
      <c r="E14" s="25">
        <f t="shared" si="0"/>
        <v>237731109</v>
      </c>
      <c r="F14" s="25">
        <f t="shared" si="0"/>
        <v>202251770</v>
      </c>
      <c r="G14" s="26">
        <f t="shared" si="0"/>
        <v>91948972</v>
      </c>
      <c r="H14" s="25">
        <f t="shared" si="0"/>
        <v>131447784</v>
      </c>
      <c r="I14" s="25">
        <f t="shared" si="0"/>
        <v>69020149</v>
      </c>
      <c r="J14" s="25">
        <f t="shared" si="0"/>
        <v>38590448</v>
      </c>
      <c r="K14" s="27">
        <f>SUM(C14:J14)</f>
        <v>1130223580</v>
      </c>
    </row>
    <row r="15" spans="1:11" s="6" customFormat="1" x14ac:dyDescent="0.25">
      <c r="A15" s="13" t="s">
        <v>15</v>
      </c>
      <c r="B15" s="7" t="s">
        <v>38</v>
      </c>
      <c r="C15" s="28">
        <v>45346556</v>
      </c>
      <c r="D15" s="28">
        <v>9467380</v>
      </c>
      <c r="E15" s="28">
        <v>32163936</v>
      </c>
      <c r="F15" s="28">
        <v>20969951</v>
      </c>
      <c r="G15" s="28">
        <v>7536066</v>
      </c>
      <c r="H15" s="28">
        <v>14734789</v>
      </c>
      <c r="I15" s="28">
        <v>12521024</v>
      </c>
      <c r="J15" s="28">
        <v>7755624</v>
      </c>
      <c r="K15" s="29">
        <f t="shared" ref="K15:K43" si="1">SUM(C15:J15)</f>
        <v>150495326</v>
      </c>
    </row>
    <row r="16" spans="1:11" s="6" customFormat="1" ht="47.25" x14ac:dyDescent="0.25">
      <c r="A16" s="14" t="s">
        <v>16</v>
      </c>
      <c r="B16" s="8" t="s">
        <v>12</v>
      </c>
      <c r="C16" s="30">
        <v>14051504</v>
      </c>
      <c r="D16" s="30">
        <v>6807457</v>
      </c>
      <c r="E16" s="30">
        <v>7062939</v>
      </c>
      <c r="F16" s="30">
        <v>4694390</v>
      </c>
      <c r="G16" s="31">
        <v>2261842</v>
      </c>
      <c r="H16" s="30">
        <v>3351892</v>
      </c>
      <c r="I16" s="30">
        <v>1269814</v>
      </c>
      <c r="J16" s="30">
        <v>1076601</v>
      </c>
      <c r="K16" s="32">
        <f t="shared" si="1"/>
        <v>40576439</v>
      </c>
    </row>
    <row r="17" spans="1:12" s="6" customFormat="1" ht="31.5" x14ac:dyDescent="0.25">
      <c r="A17" s="14" t="s">
        <v>17</v>
      </c>
      <c r="B17" s="8" t="s">
        <v>51</v>
      </c>
      <c r="C17" s="30">
        <v>4662929</v>
      </c>
      <c r="D17" s="30">
        <v>2084823</v>
      </c>
      <c r="E17" s="30">
        <v>1644224</v>
      </c>
      <c r="F17" s="30">
        <v>3053027</v>
      </c>
      <c r="G17" s="31">
        <v>659460</v>
      </c>
      <c r="H17" s="30">
        <v>1870214</v>
      </c>
      <c r="I17" s="30">
        <v>542206</v>
      </c>
      <c r="J17" s="30">
        <v>416791</v>
      </c>
      <c r="K17" s="32">
        <f t="shared" si="1"/>
        <v>14933674</v>
      </c>
    </row>
    <row r="18" spans="1:12" s="6" customFormat="1" ht="31.5" x14ac:dyDescent="0.25">
      <c r="A18" s="14" t="s">
        <v>18</v>
      </c>
      <c r="B18" s="8" t="s">
        <v>46</v>
      </c>
      <c r="C18" s="30">
        <v>25352403</v>
      </c>
      <c r="D18" s="30">
        <v>521962</v>
      </c>
      <c r="E18" s="30">
        <v>21497680</v>
      </c>
      <c r="F18" s="30">
        <v>9510687</v>
      </c>
      <c r="G18" s="31">
        <v>3256710</v>
      </c>
      <c r="H18" s="30">
        <v>6171273</v>
      </c>
      <c r="I18" s="30">
        <v>6617364</v>
      </c>
      <c r="J18" s="30">
        <v>3114122</v>
      </c>
      <c r="K18" s="32">
        <f t="shared" si="1"/>
        <v>76042201</v>
      </c>
    </row>
    <row r="19" spans="1:12" s="6" customFormat="1" x14ac:dyDescent="0.25">
      <c r="A19" s="13" t="s">
        <v>19</v>
      </c>
      <c r="B19" s="7" t="s">
        <v>39</v>
      </c>
      <c r="C19" s="28">
        <f>268760090+7985900</f>
        <v>276745990</v>
      </c>
      <c r="D19" s="28">
        <f>26956084+717338</f>
        <v>27673422</v>
      </c>
      <c r="E19" s="28">
        <f>200621821+4945352</f>
        <v>205567173</v>
      </c>
      <c r="F19" s="28">
        <f>177614802+3667017</f>
        <v>181281819</v>
      </c>
      <c r="G19" s="33">
        <f>82582154+1830752</f>
        <v>84412906</v>
      </c>
      <c r="H19" s="28">
        <f>114303534+2409461</f>
        <v>116712995</v>
      </c>
      <c r="I19" s="28">
        <f>55524798+974327</f>
        <v>56499125</v>
      </c>
      <c r="J19" s="28">
        <f>30212018+622806</f>
        <v>30834824</v>
      </c>
      <c r="K19" s="29">
        <f t="shared" si="1"/>
        <v>979728254</v>
      </c>
    </row>
    <row r="20" spans="1:12" s="9" customFormat="1" x14ac:dyDescent="0.25">
      <c r="A20" s="13" t="s">
        <v>22</v>
      </c>
      <c r="B20" s="7" t="s">
        <v>40</v>
      </c>
      <c r="C20" s="28">
        <f>SUM(C22+C36)</f>
        <v>350259893</v>
      </c>
      <c r="D20" s="28">
        <f t="shared" ref="D20:J20" si="2">SUM(D22+D36)</f>
        <v>37502194</v>
      </c>
      <c r="E20" s="28">
        <f t="shared" si="2"/>
        <v>277742548</v>
      </c>
      <c r="F20" s="28">
        <f t="shared" si="2"/>
        <v>226668814</v>
      </c>
      <c r="G20" s="28">
        <f t="shared" si="2"/>
        <v>112601865</v>
      </c>
      <c r="H20" s="28">
        <f t="shared" si="2"/>
        <v>184227416</v>
      </c>
      <c r="I20" s="28">
        <f t="shared" si="2"/>
        <v>112268490</v>
      </c>
      <c r="J20" s="28">
        <f t="shared" si="2"/>
        <v>64462277</v>
      </c>
      <c r="K20" s="29">
        <f t="shared" si="1"/>
        <v>1365733497</v>
      </c>
    </row>
    <row r="21" spans="1:12" s="9" customFormat="1" ht="94.5" x14ac:dyDescent="0.25">
      <c r="A21" s="14" t="s">
        <v>37</v>
      </c>
      <c r="B21" s="8" t="s">
        <v>66</v>
      </c>
      <c r="C21" s="30">
        <v>19293450</v>
      </c>
      <c r="D21" s="30">
        <v>2163531</v>
      </c>
      <c r="E21" s="30">
        <v>14143482</v>
      </c>
      <c r="F21" s="30">
        <v>12018001</v>
      </c>
      <c r="G21" s="31">
        <v>4906081</v>
      </c>
      <c r="H21" s="30">
        <v>6583721</v>
      </c>
      <c r="I21" s="30">
        <v>3777107</v>
      </c>
      <c r="J21" s="30">
        <v>3349230</v>
      </c>
      <c r="K21" s="32">
        <f t="shared" si="1"/>
        <v>66234603</v>
      </c>
    </row>
    <row r="22" spans="1:12" s="9" customFormat="1" x14ac:dyDescent="0.25">
      <c r="A22" s="13" t="s">
        <v>10</v>
      </c>
      <c r="B22" s="7" t="s">
        <v>67</v>
      </c>
      <c r="C22" s="28">
        <f>SUM(C23:C24)</f>
        <v>337668962</v>
      </c>
      <c r="D22" s="28">
        <f t="shared" ref="D22:J22" si="3">SUM(D23:D24)</f>
        <v>37502194</v>
      </c>
      <c r="E22" s="28">
        <f t="shared" si="3"/>
        <v>267695921</v>
      </c>
      <c r="F22" s="28">
        <f t="shared" si="3"/>
        <v>216800409</v>
      </c>
      <c r="G22" s="28">
        <f t="shared" si="3"/>
        <v>108653928</v>
      </c>
      <c r="H22" s="28">
        <f t="shared" si="3"/>
        <v>178869848</v>
      </c>
      <c r="I22" s="28">
        <f t="shared" si="3"/>
        <v>109071861</v>
      </c>
      <c r="J22" s="28">
        <f t="shared" si="3"/>
        <v>61735765</v>
      </c>
      <c r="K22" s="29">
        <f t="shared" si="1"/>
        <v>1317998888</v>
      </c>
      <c r="L22" s="10"/>
    </row>
    <row r="23" spans="1:12" s="6" customFormat="1" ht="31.5" x14ac:dyDescent="0.25">
      <c r="A23" s="13" t="s">
        <v>20</v>
      </c>
      <c r="B23" s="7" t="s">
        <v>41</v>
      </c>
      <c r="C23" s="28">
        <f>C15</f>
        <v>45346556</v>
      </c>
      <c r="D23" s="28">
        <f t="shared" ref="D23:J23" si="4">D15</f>
        <v>9467380</v>
      </c>
      <c r="E23" s="28">
        <f t="shared" si="4"/>
        <v>32163936</v>
      </c>
      <c r="F23" s="28">
        <f t="shared" si="4"/>
        <v>20969951</v>
      </c>
      <c r="G23" s="28">
        <f t="shared" si="4"/>
        <v>7536066</v>
      </c>
      <c r="H23" s="28">
        <v>14734789</v>
      </c>
      <c r="I23" s="28">
        <f t="shared" si="4"/>
        <v>12521024</v>
      </c>
      <c r="J23" s="28">
        <f t="shared" si="4"/>
        <v>7755624</v>
      </c>
      <c r="K23" s="29">
        <f t="shared" si="1"/>
        <v>150495326</v>
      </c>
    </row>
    <row r="24" spans="1:12" s="9" customFormat="1" ht="31.5" x14ac:dyDescent="0.25">
      <c r="A24" s="13" t="s">
        <v>23</v>
      </c>
      <c r="B24" s="7" t="s">
        <v>47</v>
      </c>
      <c r="C24" s="28">
        <f>SUM(C25+C27)</f>
        <v>292322406</v>
      </c>
      <c r="D24" s="28">
        <f t="shared" ref="D24:J24" si="5">SUM(D25+D27)</f>
        <v>28034814</v>
      </c>
      <c r="E24" s="28">
        <f t="shared" si="5"/>
        <v>235531985</v>
      </c>
      <c r="F24" s="28">
        <f t="shared" si="5"/>
        <v>195830458</v>
      </c>
      <c r="G24" s="28">
        <f t="shared" si="5"/>
        <v>101117862</v>
      </c>
      <c r="H24" s="28">
        <f t="shared" si="5"/>
        <v>164135059</v>
      </c>
      <c r="I24" s="28">
        <f t="shared" si="5"/>
        <v>96550837</v>
      </c>
      <c r="J24" s="28">
        <f t="shared" si="5"/>
        <v>53980141</v>
      </c>
      <c r="K24" s="29">
        <f t="shared" si="1"/>
        <v>1167503562</v>
      </c>
    </row>
    <row r="25" spans="1:12" s="9" customFormat="1" ht="31.5" x14ac:dyDescent="0.25">
      <c r="A25" s="14" t="s">
        <v>24</v>
      </c>
      <c r="B25" s="8" t="s">
        <v>57</v>
      </c>
      <c r="C25" s="30">
        <f>242329634+11544460</f>
        <v>253874094</v>
      </c>
      <c r="D25" s="30">
        <f>22339534+1078730</f>
        <v>23418264</v>
      </c>
      <c r="E25" s="30">
        <f>187878680+8961970</f>
        <v>196840650</v>
      </c>
      <c r="F25" s="30">
        <f>173645650+8265490</f>
        <v>181911140</v>
      </c>
      <c r="G25" s="31">
        <f>87683081+4142740</f>
        <v>91825821</v>
      </c>
      <c r="H25" s="30">
        <f>145494598+7050100</f>
        <v>152544698</v>
      </c>
      <c r="I25" s="30">
        <f>86328083+4242230</f>
        <v>90570313</v>
      </c>
      <c r="J25" s="30">
        <f>48340726+2444620</f>
        <v>50785346</v>
      </c>
      <c r="K25" s="32">
        <f t="shared" si="1"/>
        <v>1041770326</v>
      </c>
    </row>
    <row r="26" spans="1:12" s="9" customFormat="1" ht="47.25" x14ac:dyDescent="0.25">
      <c r="A26" s="14" t="s">
        <v>25</v>
      </c>
      <c r="B26" s="11" t="s">
        <v>68</v>
      </c>
      <c r="C26" s="30">
        <v>4652832</v>
      </c>
      <c r="D26" s="30">
        <v>862300</v>
      </c>
      <c r="E26" s="30">
        <v>2461357</v>
      </c>
      <c r="F26" s="30">
        <v>543112</v>
      </c>
      <c r="G26" s="30">
        <v>315456</v>
      </c>
      <c r="H26" s="30">
        <v>353991</v>
      </c>
      <c r="I26" s="30">
        <v>60096</v>
      </c>
      <c r="J26" s="30">
        <v>178867</v>
      </c>
      <c r="K26" s="32">
        <f t="shared" si="1"/>
        <v>9428011</v>
      </c>
    </row>
    <row r="27" spans="1:12" s="6" customFormat="1" x14ac:dyDescent="0.25">
      <c r="A27" s="14" t="s">
        <v>26</v>
      </c>
      <c r="B27" s="8" t="s">
        <v>52</v>
      </c>
      <c r="C27" s="30">
        <v>38448312</v>
      </c>
      <c r="D27" s="30">
        <v>4616550</v>
      </c>
      <c r="E27" s="30">
        <v>38691335</v>
      </c>
      <c r="F27" s="30">
        <v>13919318</v>
      </c>
      <c r="G27" s="31">
        <v>9292041</v>
      </c>
      <c r="H27" s="30">
        <v>11590361</v>
      </c>
      <c r="I27" s="30">
        <v>5980524</v>
      </c>
      <c r="J27" s="30">
        <v>3194795</v>
      </c>
      <c r="K27" s="32">
        <f t="shared" si="1"/>
        <v>125733236</v>
      </c>
    </row>
    <row r="28" spans="1:12" s="6" customFormat="1" ht="31.5" x14ac:dyDescent="0.25">
      <c r="A28" s="14" t="s">
        <v>27</v>
      </c>
      <c r="B28" s="8" t="s">
        <v>43</v>
      </c>
      <c r="C28" s="30">
        <v>67450</v>
      </c>
      <c r="D28" s="30"/>
      <c r="E28" s="30">
        <v>197780</v>
      </c>
      <c r="F28" s="30">
        <v>20670</v>
      </c>
      <c r="G28" s="31">
        <v>230210</v>
      </c>
      <c r="H28" s="30">
        <v>157310</v>
      </c>
      <c r="I28" s="30">
        <v>2400</v>
      </c>
      <c r="J28" s="30">
        <v>15270</v>
      </c>
      <c r="K28" s="32">
        <f t="shared" si="1"/>
        <v>691090</v>
      </c>
    </row>
    <row r="29" spans="1:12" s="9" customFormat="1" x14ac:dyDescent="0.25">
      <c r="A29" s="14" t="s">
        <v>28</v>
      </c>
      <c r="B29" s="8" t="s">
        <v>53</v>
      </c>
      <c r="C29" s="30">
        <v>2049687</v>
      </c>
      <c r="D29" s="30">
        <v>1301231</v>
      </c>
      <c r="E29" s="30">
        <v>1635498</v>
      </c>
      <c r="F29" s="30">
        <v>1606484</v>
      </c>
      <c r="G29" s="31">
        <v>642688</v>
      </c>
      <c r="H29" s="30">
        <v>872162</v>
      </c>
      <c r="I29" s="30">
        <v>520382</v>
      </c>
      <c r="J29" s="30">
        <v>443851</v>
      </c>
      <c r="K29" s="32">
        <f t="shared" si="1"/>
        <v>9071983</v>
      </c>
    </row>
    <row r="30" spans="1:12" s="9" customFormat="1" ht="31.5" x14ac:dyDescent="0.25">
      <c r="A30" s="14" t="s">
        <v>59</v>
      </c>
      <c r="B30" s="8" t="s">
        <v>62</v>
      </c>
      <c r="C30" s="30">
        <v>14311588</v>
      </c>
      <c r="D30" s="30"/>
      <c r="E30" s="30">
        <v>18037514</v>
      </c>
      <c r="F30" s="30"/>
      <c r="G30" s="31"/>
      <c r="H30" s="30"/>
      <c r="I30" s="30"/>
      <c r="J30" s="30"/>
      <c r="K30" s="32">
        <f t="shared" si="1"/>
        <v>32349102</v>
      </c>
    </row>
    <row r="31" spans="1:12" s="6" customFormat="1" x14ac:dyDescent="0.25">
      <c r="A31" s="13" t="s">
        <v>11</v>
      </c>
      <c r="B31" s="7" t="s">
        <v>42</v>
      </c>
      <c r="C31" s="28">
        <f>C33</f>
        <v>28167347</v>
      </c>
      <c r="D31" s="28">
        <f t="shared" ref="D31:J31" si="6">D33</f>
        <v>361392</v>
      </c>
      <c r="E31" s="28">
        <f t="shared" si="6"/>
        <v>40011439</v>
      </c>
      <c r="F31" s="28">
        <f t="shared" si="6"/>
        <v>24417044</v>
      </c>
      <c r="G31" s="28">
        <f t="shared" si="6"/>
        <v>20652893</v>
      </c>
      <c r="H31" s="28">
        <f t="shared" si="6"/>
        <v>52779632</v>
      </c>
      <c r="I31" s="28">
        <f t="shared" si="6"/>
        <v>43248341</v>
      </c>
      <c r="J31" s="28">
        <f t="shared" si="6"/>
        <v>25871829</v>
      </c>
      <c r="K31" s="29">
        <f t="shared" si="1"/>
        <v>235509917</v>
      </c>
    </row>
    <row r="32" spans="1:12" s="6" customFormat="1" x14ac:dyDescent="0.25">
      <c r="A32" s="42" t="s">
        <v>29</v>
      </c>
      <c r="B32" s="41" t="s">
        <v>44</v>
      </c>
      <c r="C32" s="43">
        <f>12017856+3558560</f>
        <v>15576416</v>
      </c>
      <c r="D32" s="43">
        <f>0+361392</f>
        <v>361392</v>
      </c>
      <c r="E32" s="43">
        <f>25948194+3908385+108233</f>
        <v>29964812</v>
      </c>
      <c r="F32" s="43">
        <f>9950166+3999870+598603</f>
        <v>14548639</v>
      </c>
      <c r="G32" s="43">
        <f>14392968+2183658+128330</f>
        <v>16704956</v>
      </c>
      <c r="H32" s="43">
        <f>42781425+4640639</f>
        <v>47422064</v>
      </c>
      <c r="I32" s="43">
        <f>36783809+3078461+189442</f>
        <v>40051712</v>
      </c>
      <c r="J32" s="43">
        <f>21323503+1781896+39918</f>
        <v>23145317</v>
      </c>
      <c r="K32" s="44">
        <f t="shared" ref="K32" si="7">SUM(C32:J32)</f>
        <v>187775308</v>
      </c>
    </row>
    <row r="33" spans="1:11" s="6" customFormat="1" ht="31.5" x14ac:dyDescent="0.25">
      <c r="A33" s="13" t="s">
        <v>31</v>
      </c>
      <c r="B33" s="7" t="s">
        <v>48</v>
      </c>
      <c r="C33" s="28">
        <f>SUM(C34+C36+C37)</f>
        <v>28167347</v>
      </c>
      <c r="D33" s="28">
        <f t="shared" ref="D33:J33" si="8">SUM(D34+D36+D37)</f>
        <v>361392</v>
      </c>
      <c r="E33" s="28">
        <f t="shared" si="8"/>
        <v>40011439</v>
      </c>
      <c r="F33" s="28">
        <f t="shared" si="8"/>
        <v>24417044</v>
      </c>
      <c r="G33" s="28">
        <f t="shared" si="8"/>
        <v>20652893</v>
      </c>
      <c r="H33" s="28">
        <f t="shared" si="8"/>
        <v>52779632</v>
      </c>
      <c r="I33" s="28">
        <f t="shared" si="8"/>
        <v>43248341</v>
      </c>
      <c r="J33" s="28">
        <f t="shared" si="8"/>
        <v>25871829</v>
      </c>
      <c r="K33" s="29">
        <f t="shared" si="1"/>
        <v>235509917</v>
      </c>
    </row>
    <row r="34" spans="1:11" s="9" customFormat="1" ht="31.5" x14ac:dyDescent="0.25">
      <c r="A34" s="14" t="s">
        <v>32</v>
      </c>
      <c r="B34" s="8" t="s">
        <v>61</v>
      </c>
      <c r="C34" s="30">
        <v>12017856</v>
      </c>
      <c r="D34" s="30">
        <v>0</v>
      </c>
      <c r="E34" s="30">
        <f>25948194+3908385</f>
        <v>29856579</v>
      </c>
      <c r="F34" s="30">
        <f>9950166+3999870</f>
        <v>13950036</v>
      </c>
      <c r="G34" s="30">
        <f>14392968+2183658</f>
        <v>16576626</v>
      </c>
      <c r="H34" s="30">
        <v>42781425</v>
      </c>
      <c r="I34" s="30">
        <f>36783809+3078461</f>
        <v>39862270</v>
      </c>
      <c r="J34" s="30">
        <f>21323503+1781896</f>
        <v>23105399</v>
      </c>
      <c r="K34" s="32">
        <f t="shared" si="1"/>
        <v>178150191</v>
      </c>
    </row>
    <row r="35" spans="1:11" s="9" customFormat="1" ht="31.5" x14ac:dyDescent="0.25">
      <c r="A35" s="24" t="s">
        <v>60</v>
      </c>
      <c r="B35" s="8" t="s">
        <v>62</v>
      </c>
      <c r="C35" s="30">
        <v>12017856</v>
      </c>
      <c r="D35" s="30"/>
      <c r="E35" s="30">
        <v>18037514</v>
      </c>
      <c r="F35" s="30"/>
      <c r="G35" s="30"/>
      <c r="H35" s="30"/>
      <c r="I35" s="30"/>
      <c r="J35" s="30"/>
      <c r="K35" s="32">
        <f t="shared" si="1"/>
        <v>30055370</v>
      </c>
    </row>
    <row r="36" spans="1:11" s="9" customFormat="1" ht="31.5" x14ac:dyDescent="0.25">
      <c r="A36" s="14" t="s">
        <v>49</v>
      </c>
      <c r="B36" s="11" t="s">
        <v>64</v>
      </c>
      <c r="C36" s="30">
        <v>12590931</v>
      </c>
      <c r="D36" s="30">
        <v>0</v>
      </c>
      <c r="E36" s="30">
        <v>10046627</v>
      </c>
      <c r="F36" s="30">
        <v>9868405</v>
      </c>
      <c r="G36" s="30">
        <v>3947937</v>
      </c>
      <c r="H36" s="30">
        <v>5357568</v>
      </c>
      <c r="I36" s="30">
        <v>3196629</v>
      </c>
      <c r="J36" s="30">
        <v>2726512</v>
      </c>
      <c r="K36" s="32">
        <f t="shared" si="1"/>
        <v>47734609</v>
      </c>
    </row>
    <row r="37" spans="1:11" s="6" customFormat="1" ht="31.5" x14ac:dyDescent="0.25">
      <c r="A37" s="14" t="s">
        <v>72</v>
      </c>
      <c r="B37" s="38" t="s">
        <v>70</v>
      </c>
      <c r="C37" s="30">
        <f>C38</f>
        <v>3558560</v>
      </c>
      <c r="D37" s="30">
        <f t="shared" ref="D37:J37" si="9">D38</f>
        <v>361392</v>
      </c>
      <c r="E37" s="30">
        <f t="shared" si="9"/>
        <v>108233</v>
      </c>
      <c r="F37" s="30">
        <f t="shared" si="9"/>
        <v>598603</v>
      </c>
      <c r="G37" s="30">
        <f t="shared" si="9"/>
        <v>128330</v>
      </c>
      <c r="H37" s="30">
        <f t="shared" si="9"/>
        <v>4640639</v>
      </c>
      <c r="I37" s="30">
        <f t="shared" si="9"/>
        <v>189442</v>
      </c>
      <c r="J37" s="30">
        <f t="shared" si="9"/>
        <v>39918</v>
      </c>
      <c r="K37" s="32">
        <f t="shared" si="1"/>
        <v>9625117</v>
      </c>
    </row>
    <row r="38" spans="1:11" s="9" customFormat="1" ht="31.5" x14ac:dyDescent="0.25">
      <c r="A38" s="14" t="s">
        <v>73</v>
      </c>
      <c r="B38" s="11" t="s">
        <v>71</v>
      </c>
      <c r="C38" s="30">
        <f>6434614-2364678-459701-51675</f>
        <v>3558560</v>
      </c>
      <c r="D38" s="30">
        <f>1144496-598308-165151-18276-1369</f>
        <v>361392</v>
      </c>
      <c r="E38" s="30">
        <v>108233</v>
      </c>
      <c r="F38" s="30">
        <v>598603</v>
      </c>
      <c r="G38" s="30">
        <v>128330</v>
      </c>
      <c r="H38" s="30">
        <f>6562021-484985-1202384-245665+11652</f>
        <v>4640639</v>
      </c>
      <c r="I38" s="30">
        <v>189442</v>
      </c>
      <c r="J38" s="30">
        <v>39918</v>
      </c>
      <c r="K38" s="32">
        <f t="shared" si="1"/>
        <v>9625117</v>
      </c>
    </row>
    <row r="39" spans="1:11" s="6" customFormat="1" x14ac:dyDescent="0.25">
      <c r="A39" s="13" t="s">
        <v>30</v>
      </c>
      <c r="B39" s="7" t="s">
        <v>54</v>
      </c>
      <c r="C39" s="28">
        <f>SUM(C40+C41+C43)</f>
        <v>31142155</v>
      </c>
      <c r="D39" s="28">
        <f t="shared" ref="D39:J39" si="10">SUM(D40+D41+D43)</f>
        <v>1010521</v>
      </c>
      <c r="E39" s="28">
        <f t="shared" si="10"/>
        <v>23812501</v>
      </c>
      <c r="F39" s="28">
        <f t="shared" si="10"/>
        <v>25051889</v>
      </c>
      <c r="G39" s="28">
        <f t="shared" si="10"/>
        <v>17486172</v>
      </c>
      <c r="H39" s="28">
        <f t="shared" si="10"/>
        <v>27640166</v>
      </c>
      <c r="I39" s="28">
        <f t="shared" si="10"/>
        <v>16190871</v>
      </c>
      <c r="J39" s="28">
        <f t="shared" si="10"/>
        <v>13491874</v>
      </c>
      <c r="K39" s="29">
        <f t="shared" si="1"/>
        <v>155826149</v>
      </c>
    </row>
    <row r="40" spans="1:11" ht="31.5" x14ac:dyDescent="0.25">
      <c r="A40" s="14" t="s">
        <v>33</v>
      </c>
      <c r="B40" s="8" t="s">
        <v>55</v>
      </c>
      <c r="C40" s="30">
        <v>1345528</v>
      </c>
      <c r="D40" s="30">
        <v>61566</v>
      </c>
      <c r="E40" s="30">
        <v>1028160</v>
      </c>
      <c r="F40" s="30">
        <v>684482</v>
      </c>
      <c r="G40" s="31">
        <v>447982</v>
      </c>
      <c r="H40" s="30">
        <v>657490</v>
      </c>
      <c r="I40" s="30">
        <v>463210</v>
      </c>
      <c r="J40" s="30">
        <v>433327</v>
      </c>
      <c r="K40" s="32">
        <f t="shared" si="1"/>
        <v>5121745</v>
      </c>
    </row>
    <row r="41" spans="1:11" ht="31.5" x14ac:dyDescent="0.25">
      <c r="A41" s="14" t="s">
        <v>34</v>
      </c>
      <c r="B41" s="8" t="s">
        <v>69</v>
      </c>
      <c r="C41" s="30">
        <v>3999587</v>
      </c>
      <c r="D41" s="30"/>
      <c r="E41" s="30"/>
      <c r="F41" s="30"/>
      <c r="G41" s="31"/>
      <c r="H41" s="30"/>
      <c r="I41" s="30"/>
      <c r="J41" s="30"/>
      <c r="K41" s="32">
        <f t="shared" si="1"/>
        <v>3999587</v>
      </c>
    </row>
    <row r="42" spans="1:11" ht="31.5" x14ac:dyDescent="0.25">
      <c r="A42" s="14" t="s">
        <v>36</v>
      </c>
      <c r="B42" s="8" t="s">
        <v>58</v>
      </c>
      <c r="C42" s="30">
        <v>3500000</v>
      </c>
      <c r="D42" s="30"/>
      <c r="E42" s="30"/>
      <c r="F42" s="30"/>
      <c r="G42" s="31"/>
      <c r="H42" s="30"/>
      <c r="I42" s="30"/>
      <c r="J42" s="30"/>
      <c r="K42" s="32">
        <f t="shared" si="1"/>
        <v>3500000</v>
      </c>
    </row>
    <row r="43" spans="1:11" ht="32.25" thickBot="1" x14ac:dyDescent="0.3">
      <c r="A43" s="15" t="s">
        <v>35</v>
      </c>
      <c r="B43" s="16" t="s">
        <v>56</v>
      </c>
      <c r="C43" s="34">
        <f>25417040+380000</f>
        <v>25797040</v>
      </c>
      <c r="D43" s="34">
        <v>948955</v>
      </c>
      <c r="E43" s="34">
        <f>15909428+6874913</f>
        <v>22784341</v>
      </c>
      <c r="F43" s="34">
        <v>24367407</v>
      </c>
      <c r="G43" s="35">
        <v>17038190</v>
      </c>
      <c r="H43" s="34">
        <v>26982676</v>
      </c>
      <c r="I43" s="34">
        <v>15727661</v>
      </c>
      <c r="J43" s="34">
        <v>13058547</v>
      </c>
      <c r="K43" s="36">
        <f t="shared" si="1"/>
        <v>146704817</v>
      </c>
    </row>
    <row r="44" spans="1:11" x14ac:dyDescent="0.25">
      <c r="G44" s="5"/>
    </row>
  </sheetData>
  <mergeCells count="1">
    <mergeCell ref="A11:K11"/>
  </mergeCells>
  <phoneticPr fontId="1" type="noConversion"/>
  <printOptions horizontalCentered="1"/>
  <pageMargins left="0.23622047244094491" right="0.15748031496062992" top="0.78740157480314965" bottom="0" header="0" footer="0"/>
  <pageSetup paperSize="9" scale="82" firstPageNumber="111" fitToHeight="5" orientation="landscape" useFirstPageNumber="1" horizontalDpi="180" verticalDpi="180" r:id="rId1"/>
  <headerFooter>
    <oddHeader>&amp;C&amp;P</oddHead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 (158)</vt:lpstr>
      <vt:lpstr>'Приложение № 3 (158)'!Заголовки_для_печати</vt:lpstr>
      <vt:lpstr>'Приложение № 3 (158)'!Область_печати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2021-05-25T13:12:51Z</dcterms:modified>
</cp:coreProperties>
</file>