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1\Президент\Распоряжения\май\Приложения  к Распоряжению № 143рп\"/>
    </mc:Choice>
  </mc:AlternateContent>
  <bookViews>
    <workbookView xWindow="0" yWindow="0" windowWidth="28800" windowHeight="12330"/>
  </bookViews>
  <sheets>
    <sheet name="Приложение № 2.3 (118) " sheetId="1" r:id="rId1"/>
  </sheets>
  <definedNames>
    <definedName name="_xlnm.Print_Titles" localSheetId="0">'Приложение № 2.3 (118) '!$7:$8</definedName>
    <definedName name="_xlnm.Print_Area" localSheetId="0">'Приложение № 2.3 (118) '!$A$1:$E$103</definedName>
  </definedNames>
  <calcPr calcId="162913"/>
</workbook>
</file>

<file path=xl/calcChain.xml><?xml version="1.0" encoding="utf-8"?>
<calcChain xmlns="http://schemas.openxmlformats.org/spreadsheetml/2006/main">
  <c r="D58" i="1" l="1"/>
  <c r="E58" i="1"/>
  <c r="D36" i="1"/>
  <c r="E36" i="1"/>
  <c r="D26" i="1"/>
  <c r="E26" i="1"/>
  <c r="D14" i="1"/>
  <c r="E14" i="1"/>
  <c r="D11" i="1"/>
  <c r="E11" i="1"/>
  <c r="D10" i="1"/>
  <c r="E10" i="1"/>
  <c r="D9" i="1"/>
  <c r="D101" i="1"/>
  <c r="D100" i="1"/>
  <c r="D99" i="1"/>
  <c r="D93" i="1"/>
  <c r="D88" i="1"/>
  <c r="D85" i="1"/>
  <c r="D84" i="1" s="1"/>
  <c r="D83" i="1" s="1"/>
  <c r="D71" i="1"/>
  <c r="D69" i="1"/>
  <c r="D63" i="1"/>
  <c r="D59" i="1"/>
  <c r="D21" i="1"/>
  <c r="E18" i="1" l="1"/>
  <c r="E22" i="1"/>
  <c r="E24" i="1"/>
  <c r="E25" i="1"/>
  <c r="E27" i="1"/>
  <c r="E29" i="1"/>
  <c r="E30" i="1"/>
  <c r="E33" i="1"/>
  <c r="E34" i="1"/>
  <c r="E35" i="1"/>
  <c r="E37" i="1"/>
  <c r="E38" i="1"/>
  <c r="E43" i="1"/>
  <c r="E46" i="1"/>
  <c r="E51" i="1"/>
  <c r="E52" i="1"/>
  <c r="E54" i="1"/>
  <c r="E55" i="1"/>
  <c r="E60" i="1"/>
  <c r="E61" i="1"/>
  <c r="E62" i="1"/>
  <c r="E64" i="1"/>
  <c r="E65" i="1"/>
  <c r="E68" i="1"/>
  <c r="E70" i="1"/>
  <c r="E72" i="1"/>
  <c r="E73" i="1"/>
  <c r="E74" i="1"/>
  <c r="E75" i="1"/>
  <c r="E76" i="1"/>
  <c r="E77" i="1"/>
  <c r="E78" i="1"/>
  <c r="E79" i="1"/>
  <c r="E80" i="1"/>
  <c r="E82" i="1"/>
  <c r="E86" i="1"/>
  <c r="E89" i="1"/>
  <c r="E94" i="1"/>
  <c r="E96" i="1"/>
  <c r="E97" i="1"/>
  <c r="E98" i="1"/>
  <c r="E102" i="1"/>
  <c r="E103" i="1"/>
  <c r="C12" i="1" l="1"/>
  <c r="E12" i="1" s="1"/>
  <c r="C23" i="1"/>
  <c r="E23" i="1" s="1"/>
  <c r="C95" i="1" l="1"/>
  <c r="E95" i="1" s="1"/>
  <c r="C92" i="1" l="1"/>
  <c r="E92" i="1" s="1"/>
  <c r="C91" i="1"/>
  <c r="E91" i="1" s="1"/>
  <c r="C90" i="1"/>
  <c r="E90" i="1" s="1"/>
  <c r="C57" i="1"/>
  <c r="E57" i="1" s="1"/>
  <c r="C53" i="1"/>
  <c r="E53" i="1" s="1"/>
  <c r="C39" i="1" l="1"/>
  <c r="E39" i="1" s="1"/>
  <c r="C56" i="1"/>
  <c r="E56" i="1" s="1"/>
  <c r="C67" i="1"/>
  <c r="E67" i="1" s="1"/>
  <c r="C13" i="1" l="1"/>
  <c r="E13" i="1" s="1"/>
  <c r="C15" i="1"/>
  <c r="E15" i="1" s="1"/>
  <c r="C16" i="1"/>
  <c r="E16" i="1" s="1"/>
  <c r="C17" i="1"/>
  <c r="E17" i="1" s="1"/>
  <c r="C19" i="1"/>
  <c r="E19" i="1" s="1"/>
  <c r="C20" i="1"/>
  <c r="E20" i="1" s="1"/>
  <c r="C28" i="1"/>
  <c r="E28" i="1" s="1"/>
  <c r="C31" i="1"/>
  <c r="E31" i="1" s="1"/>
  <c r="C32" i="1"/>
  <c r="E32" i="1" s="1"/>
  <c r="C40" i="1"/>
  <c r="E40" i="1" s="1"/>
  <c r="C41" i="1"/>
  <c r="E41" i="1" s="1"/>
  <c r="C42" i="1"/>
  <c r="E42" i="1" s="1"/>
  <c r="C44" i="1"/>
  <c r="E44" i="1" s="1"/>
  <c r="C45" i="1"/>
  <c r="E45" i="1" s="1"/>
  <c r="C47" i="1"/>
  <c r="E47" i="1" s="1"/>
  <c r="C48" i="1"/>
  <c r="E48" i="1" s="1"/>
  <c r="C49" i="1"/>
  <c r="E49" i="1" s="1"/>
  <c r="C50" i="1"/>
  <c r="E50" i="1" s="1"/>
  <c r="C66" i="1"/>
  <c r="E66" i="1" s="1"/>
  <c r="C87" i="1"/>
  <c r="E87" i="1" s="1"/>
  <c r="C99" i="1"/>
  <c r="E99" i="1" s="1"/>
  <c r="C81" i="1" l="1"/>
  <c r="E81" i="1" l="1"/>
  <c r="C71" i="1"/>
  <c r="E71" i="1" s="1"/>
  <c r="C21" i="1"/>
  <c r="E21" i="1" s="1"/>
  <c r="C26" i="1"/>
  <c r="C59" i="1"/>
  <c r="E59" i="1" s="1"/>
  <c r="C63" i="1"/>
  <c r="E63" i="1" s="1"/>
  <c r="C69" i="1"/>
  <c r="E69" i="1" s="1"/>
  <c r="C85" i="1"/>
  <c r="E85" i="1" s="1"/>
  <c r="C88" i="1"/>
  <c r="E88" i="1" s="1"/>
  <c r="C93" i="1"/>
  <c r="E93" i="1" s="1"/>
  <c r="C101" i="1"/>
  <c r="E101" i="1" s="1"/>
  <c r="C14" i="1"/>
  <c r="C100" i="1" l="1"/>
  <c r="E100" i="1" s="1"/>
  <c r="C84" i="1"/>
  <c r="E84" i="1" s="1"/>
  <c r="C58" i="1"/>
  <c r="C36" i="1"/>
  <c r="C11" i="1" l="1"/>
  <c r="C83" i="1"/>
  <c r="E83" i="1" s="1"/>
  <c r="C10" i="1" l="1"/>
  <c r="C9" i="1" l="1"/>
  <c r="E9" i="1" s="1"/>
</calcChain>
</file>

<file path=xl/sharedStrings.xml><?xml version="1.0" encoding="utf-8"?>
<sst xmlns="http://schemas.openxmlformats.org/spreadsheetml/2006/main" count="199" uniqueCount="199">
  <si>
    <t/>
  </si>
  <si>
    <t>Пенсии и пособия, возмещаемые из бюджета</t>
  </si>
  <si>
    <t>ВСЕГО РАСХОДОВ</t>
  </si>
  <si>
    <t>ТЕКУЩИЕ РАСХОДЫ</t>
  </si>
  <si>
    <t>100000</t>
  </si>
  <si>
    <t>ЗАКУПКА ТОВАРОВ И ОПЛАТА УСЛУГ</t>
  </si>
  <si>
    <t>110000</t>
  </si>
  <si>
    <t>ОПЛАТА ТРУДА</t>
  </si>
  <si>
    <t>110100</t>
  </si>
  <si>
    <t>110200</t>
  </si>
  <si>
    <t>110300</t>
  </si>
  <si>
    <t>110310</t>
  </si>
  <si>
    <t>110320</t>
  </si>
  <si>
    <t>Продукты питания</t>
  </si>
  <si>
    <t>110330</t>
  </si>
  <si>
    <t>Оплата топлива</t>
  </si>
  <si>
    <t>110340</t>
  </si>
  <si>
    <t>110350</t>
  </si>
  <si>
    <t>110360</t>
  </si>
  <si>
    <t>КОМАНДИРОВКИ И СЛУЖЕБНЫЕ РАЗЪЕЗДЫ</t>
  </si>
  <si>
    <t>110400</t>
  </si>
  <si>
    <t>110410</t>
  </si>
  <si>
    <t>110420</t>
  </si>
  <si>
    <t>110500</t>
  </si>
  <si>
    <t>ОПЛАТА УСЛУГ СВЯЗИ</t>
  </si>
  <si>
    <t>110600</t>
  </si>
  <si>
    <t>110700</t>
  </si>
  <si>
    <t>110710</t>
  </si>
  <si>
    <t>Оплата тепловой энергии</t>
  </si>
  <si>
    <t>110720</t>
  </si>
  <si>
    <t>110730</t>
  </si>
  <si>
    <t>110740</t>
  </si>
  <si>
    <t>Вывоз мусора</t>
  </si>
  <si>
    <t>110750</t>
  </si>
  <si>
    <t>Аренда помещений</t>
  </si>
  <si>
    <t>110760</t>
  </si>
  <si>
    <t>110770</t>
  </si>
  <si>
    <t>Оплата газа</t>
  </si>
  <si>
    <t>110780</t>
  </si>
  <si>
    <t>Оплата услуг по типовому проектированию</t>
  </si>
  <si>
    <t>110900</t>
  </si>
  <si>
    <t>111000</t>
  </si>
  <si>
    <t>111010</t>
  </si>
  <si>
    <t>111011</t>
  </si>
  <si>
    <t>111020</t>
  </si>
  <si>
    <t>111030</t>
  </si>
  <si>
    <t>111041</t>
  </si>
  <si>
    <t>Книги и период. издания</t>
  </si>
  <si>
    <t>111042</t>
  </si>
  <si>
    <t>111043</t>
  </si>
  <si>
    <t>Переподготовка кадров</t>
  </si>
  <si>
    <t>111044</t>
  </si>
  <si>
    <t>111045</t>
  </si>
  <si>
    <t>111046</t>
  </si>
  <si>
    <t>111047</t>
  </si>
  <si>
    <t>111049</t>
  </si>
  <si>
    <t>111050</t>
  </si>
  <si>
    <t>111051</t>
  </si>
  <si>
    <t>111052</t>
  </si>
  <si>
    <t>111053</t>
  </si>
  <si>
    <t>Протезирование</t>
  </si>
  <si>
    <t>111054</t>
  </si>
  <si>
    <t>111055</t>
  </si>
  <si>
    <t>Услуги судмедэкспертизы</t>
  </si>
  <si>
    <t>111056</t>
  </si>
  <si>
    <t>111058</t>
  </si>
  <si>
    <t>111070</t>
  </si>
  <si>
    <t>ТЕКУЩИЕ ТРАНСФЕРТЫ</t>
  </si>
  <si>
    <t>130000</t>
  </si>
  <si>
    <t>130100</t>
  </si>
  <si>
    <t>На покрытие разницы в ценах и тарифах</t>
  </si>
  <si>
    <t>130110</t>
  </si>
  <si>
    <t>130120</t>
  </si>
  <si>
    <t>130140</t>
  </si>
  <si>
    <t>130200</t>
  </si>
  <si>
    <t>130220</t>
  </si>
  <si>
    <t>130270</t>
  </si>
  <si>
    <t>130280</t>
  </si>
  <si>
    <t>130300</t>
  </si>
  <si>
    <t>130310</t>
  </si>
  <si>
    <t>130400</t>
  </si>
  <si>
    <t>130410</t>
  </si>
  <si>
    <t>ТРАНСФЕРТЫ НАСЕЛЕНИЮ</t>
  </si>
  <si>
    <t>130500</t>
  </si>
  <si>
    <t>130510</t>
  </si>
  <si>
    <t>130530</t>
  </si>
  <si>
    <t>Стипендии</t>
  </si>
  <si>
    <t>130550</t>
  </si>
  <si>
    <t>130560</t>
  </si>
  <si>
    <t>130570</t>
  </si>
  <si>
    <t>130580</t>
  </si>
  <si>
    <t>130610</t>
  </si>
  <si>
    <t>130630</t>
  </si>
  <si>
    <t>130640</t>
  </si>
  <si>
    <t>Денежные компенсации</t>
  </si>
  <si>
    <t>130650</t>
  </si>
  <si>
    <t>130660</t>
  </si>
  <si>
    <t>КАПИТАЛЬНЫЕ РАСХОДЫ</t>
  </si>
  <si>
    <t>200000</t>
  </si>
  <si>
    <t>240000</t>
  </si>
  <si>
    <t>240100</t>
  </si>
  <si>
    <t>240110</t>
  </si>
  <si>
    <t>240120</t>
  </si>
  <si>
    <t>240200</t>
  </si>
  <si>
    <t>240210</t>
  </si>
  <si>
    <t>240230</t>
  </si>
  <si>
    <t>240240</t>
  </si>
  <si>
    <t>Капитальный ремонт</t>
  </si>
  <si>
    <t>240300</t>
  </si>
  <si>
    <t>240310</t>
  </si>
  <si>
    <t>240330</t>
  </si>
  <si>
    <t>240340</t>
  </si>
  <si>
    <t>240350</t>
  </si>
  <si>
    <t>240360</t>
  </si>
  <si>
    <t>290000</t>
  </si>
  <si>
    <t>400000</t>
  </si>
  <si>
    <t>420000</t>
  </si>
  <si>
    <t>420100</t>
  </si>
  <si>
    <t>420200</t>
  </si>
  <si>
    <t>Наименование</t>
  </si>
  <si>
    <t>"О республиканском бюджете на 2021 год"</t>
  </si>
  <si>
    <t>Приложение № 2.3</t>
  </si>
  <si>
    <t>Код статьи</t>
  </si>
  <si>
    <t>Расходы (план финансирования) республиканского бюджета на 2021 год</t>
  </si>
  <si>
    <t>к Закону Приднестровской Молдавской Республики</t>
  </si>
  <si>
    <t>НАЧИСЛЕНИЯ НА ОПЛАТУ ТРУДА (СТРАХОВЫЕ ВЗНОСЫ НА ГОСУДАРСТВЕННОЕ СОЦИАЛЬНОЕ СТРАХОВАНИЕ ГРАЖДАН)</t>
  </si>
  <si>
    <t>ПРИОБРЕТЕНИЕ ПРЕДМЕТОВ СНАБЖЕНИЯ И РАСХОДНЫХ МАТЕРИАЛОВ</t>
  </si>
  <si>
    <t>Медикаменты и перевязочные средства и прочие лечебные расходы</t>
  </si>
  <si>
    <t>Мягкий инвентарь и обмундирование</t>
  </si>
  <si>
    <t>Расходы на содержание автотранспорта</t>
  </si>
  <si>
    <t>Прочие  расходные материалы и предметы снабжения</t>
  </si>
  <si>
    <t>Командировки внутри республики</t>
  </si>
  <si>
    <t>Командировки за пределы республики</t>
  </si>
  <si>
    <t>ТРАНСПОРТНЫЕ УСЛУГИ</t>
  </si>
  <si>
    <t>ОПЛАТА КОММУНАЛЬНЫХ УСЛУГ</t>
  </si>
  <si>
    <t>Оплата содержания помещений</t>
  </si>
  <si>
    <t>Оплата водоснабжения помещений</t>
  </si>
  <si>
    <t>Оплата льгот по жилищным и коммунальным услугам, а также услугам связи</t>
  </si>
  <si>
    <t>ПРОЧИЕ ТЕКУЩИЕ РАСХОДЫ НА ЗАКУПКИ ТОВАРОВ И ОПЛАТУ УСЛУГ</t>
  </si>
  <si>
    <t>Оплата услуг научно-исследовательских организаций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</si>
  <si>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</si>
  <si>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Оплата текущего  ремота оборудования и инвентаря</t>
  </si>
  <si>
    <t>Оплата текущего ремонта зданий и помещений</t>
  </si>
  <si>
    <t>Государственная и местная символика и государственные знаки отличия</t>
  </si>
  <si>
    <t>Издательские услуги</t>
  </si>
  <si>
    <t>Представительские расходы</t>
  </si>
  <si>
    <t>Приобретение и установка счетчиков</t>
  </si>
  <si>
    <t>Вневедомственная охрана</t>
  </si>
  <si>
    <t>Прочие специальные расходы</t>
  </si>
  <si>
    <t>Информационно-вычислительные работы</t>
  </si>
  <si>
    <t>Молочные смеси для детей</t>
  </si>
  <si>
    <t>Денежная компенсация (взамен продовольственного пайка)</t>
  </si>
  <si>
    <t>Денежное вознаграждение за выполненные работы, услуги</t>
  </si>
  <si>
    <t>Товары и услуги, не отнесенные к другим подстатьям</t>
  </si>
  <si>
    <t>Трансферты на продукцию и услуги</t>
  </si>
  <si>
    <t>Трансферты на покрытие потерь от предоставления льгот по транспорту</t>
  </si>
  <si>
    <t>Прочие трансферты на продукцию и услуги</t>
  </si>
  <si>
    <t>Трансферты на производственные цели</t>
  </si>
  <si>
    <t>Прочие трансферты на производственные цели</t>
  </si>
  <si>
    <t>Трансферты из Экологического фонда</t>
  </si>
  <si>
    <t>Расходы на осуществление г.Тирасполем функций столицы</t>
  </si>
  <si>
    <t>Трансферты финансовым учреждениям и другим организациям</t>
  </si>
  <si>
    <t>Трансферты страховым компаниям на обязательное государственное, личное страхование</t>
  </si>
  <si>
    <t>Пенсии и пожизненное содержание</t>
  </si>
  <si>
    <t xml:space="preserve">Повышения пенсий за особые заслуги перед государством </t>
  </si>
  <si>
    <t>Трансферты на поэтапную индексацию вкладов населения</t>
  </si>
  <si>
    <t>Трансферты на индексацию страховых взносов</t>
  </si>
  <si>
    <t>Оплата квартир и коммунальных услуг</t>
  </si>
  <si>
    <t>Приобретение транспортных средств для инвалидов</t>
  </si>
  <si>
    <t>Компенсация транспортных расходов инвалидам</t>
  </si>
  <si>
    <t>Прочие трансферты населению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</si>
  <si>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</si>
  <si>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</si>
  <si>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производственного оборудования и предметов длительного пользования для государственных предприятий</t>
  </si>
  <si>
    <t>Приобретение непроизводственного оборудования и предметов длительного пользования для государственных учреждений</t>
  </si>
  <si>
    <t>Капитальные вложения в строительство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</si>
  <si>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</si>
  <si>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</si>
  <si>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Капитальные вложения в строительство административных зданий</t>
  </si>
  <si>
    <t>Капитальный ремонт жилого фонда</t>
  </si>
  <si>
    <t>Капитальный ремонт объектов социально-культурного назначения</t>
  </si>
  <si>
    <t>Капитальный ремонт административных зданий</t>
  </si>
  <si>
    <t>Капитальный ремонт транспортных средств</t>
  </si>
  <si>
    <t>Капитальный ремонт прочих объектов</t>
  </si>
  <si>
    <t>УПЛАТА ПРОЦЕНТОВ И ПОГАШЕНИЕ КРЕДИТОВ СОГЛАСНО ДОГОВОРАМ, ЗАКЛЮЧЕННЫМ С ГЛАВНЫМИ РАСПОРЯДИТЕЛЯМИ КРЕДИТОВ</t>
  </si>
  <si>
    <t>Уплата процентов и погашение внутренних кредитов</t>
  </si>
  <si>
    <t>Погашение внутренних кредитов</t>
  </si>
  <si>
    <t>Уплата процентов по внутренним кредитам</t>
  </si>
  <si>
    <t>Оплата освещения помещений</t>
  </si>
  <si>
    <t>Участие адвокатов по назначению</t>
  </si>
  <si>
    <t>Трансферты из Дорожного фонда</t>
  </si>
  <si>
    <t>УЧАСТИЕ ПРАВИТЕЛЬСТВА В ОСУЩЕСТВЛЕНИИ ОТДЕЛЬНЫХ ПРОГРАММ</t>
  </si>
  <si>
    <t>СРЕДСТВА, ПЕРЕДАВАЕМЫЕ БЮДЖЕТАМ ДРУГИХ УРОВНЕЙ</t>
  </si>
  <si>
    <t>Учебные наглядные пособия, производственная практика учащихся и студентов</t>
  </si>
  <si>
    <t>Капитальные вложения в строительство коммунальных объектов</t>
  </si>
  <si>
    <t>руб.</t>
  </si>
  <si>
    <t>действующая редакция</t>
  </si>
  <si>
    <t>предлагаемая редакция</t>
  </si>
  <si>
    <t>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</si>
</sst>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;@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1" fillId="0" borderId="7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164" fontId="12" fillId="0" borderId="7" xfId="0" applyNumberFormat="1" applyFont="1" applyBorder="1" applyAlignment="1">
      <alignment horizontal="right" vertical="center" wrapText="1"/>
    </xf>
    <xf numFmtId="164" fontId="12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0" fontId="1" fillId="0" borderId="6" xfId="0" applyFont="1" applyBorder="1"/>
    <xf numFmtId="164" fontId="12" fillId="0" borderId="3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abSelected="1" view="pageBreakPreview" zoomScale="90" zoomScaleNormal="90" zoomScaleSheetLayoutView="90" workbookViewId="0">
      <pane xSplit="3" ySplit="8" topLeftCell="D9" activePane="bottomRight" state="frozenSplit"/>
      <selection pane="topRight" activeCell="E1" sqref="E1"/>
      <selection pane="bottomLeft" activeCell="A2" sqref="A2"/>
      <selection pane="bottomRight" activeCell="E81" sqref="E81"/>
    </sheetView>
  </sheetViews>
  <sheetFormatPr defaultRowHeight="15.75" x14ac:dyDescent="0.25"/>
  <cols>
    <col min="1" max="1" width="75.28515625" style="1" customWidth="1"/>
    <col min="2" max="2" width="12.42578125" style="2" bestFit="1" customWidth="1"/>
    <col min="3" max="5" width="18" style="10" bestFit="1" customWidth="1"/>
    <col min="6" max="138" width="11.7109375" style="1" customWidth="1"/>
    <col min="139" max="16384" width="9.140625" style="1"/>
  </cols>
  <sheetData>
    <row r="1" spans="1:5" s="27" customFormat="1" ht="15.75" customHeight="1" x14ac:dyDescent="0.25">
      <c r="B1" s="28"/>
      <c r="C1" s="32" t="s">
        <v>121</v>
      </c>
      <c r="D1" s="32"/>
      <c r="E1" s="32"/>
    </row>
    <row r="2" spans="1:5" s="27" customFormat="1" ht="15.75" customHeight="1" x14ac:dyDescent="0.25">
      <c r="B2" s="28"/>
      <c r="C2" s="32" t="s">
        <v>124</v>
      </c>
      <c r="D2" s="32"/>
      <c r="E2" s="32"/>
    </row>
    <row r="3" spans="1:5" s="27" customFormat="1" ht="15.75" customHeight="1" x14ac:dyDescent="0.25">
      <c r="B3" s="28"/>
      <c r="C3" s="32" t="s">
        <v>120</v>
      </c>
      <c r="D3" s="32"/>
      <c r="E3" s="32"/>
    </row>
    <row r="4" spans="1:5" x14ac:dyDescent="0.25">
      <c r="C4" s="29"/>
      <c r="D4" s="1"/>
      <c r="E4" s="1"/>
    </row>
    <row r="5" spans="1:5" ht="15.75" customHeight="1" x14ac:dyDescent="0.25">
      <c r="A5" s="33" t="s">
        <v>123</v>
      </c>
      <c r="B5" s="33"/>
      <c r="C5" s="33"/>
      <c r="D5" s="33"/>
      <c r="E5" s="33"/>
    </row>
    <row r="6" spans="1:5" ht="16.5" thickBot="1" x14ac:dyDescent="0.3">
      <c r="C6" s="29"/>
      <c r="D6" s="1"/>
      <c r="E6" s="16" t="s">
        <v>195</v>
      </c>
    </row>
    <row r="7" spans="1:5" x14ac:dyDescent="0.25">
      <c r="A7" s="34" t="s">
        <v>119</v>
      </c>
      <c r="B7" s="36" t="s">
        <v>122</v>
      </c>
      <c r="C7" s="38" t="s">
        <v>196</v>
      </c>
      <c r="D7" s="30" t="s">
        <v>197</v>
      </c>
      <c r="E7" s="30" t="s">
        <v>198</v>
      </c>
    </row>
    <row r="8" spans="1:5" ht="16.5" thickBot="1" x14ac:dyDescent="0.3">
      <c r="A8" s="35"/>
      <c r="B8" s="37"/>
      <c r="C8" s="39"/>
      <c r="D8" s="31"/>
      <c r="E8" s="31"/>
    </row>
    <row r="9" spans="1:5" ht="18.75" x14ac:dyDescent="0.25">
      <c r="A9" s="23" t="s">
        <v>2</v>
      </c>
      <c r="B9" s="17" t="s">
        <v>0</v>
      </c>
      <c r="C9" s="18">
        <f>SUM(C10+C83+C100)</f>
        <v>4028165790</v>
      </c>
      <c r="D9" s="18">
        <f>SUM(D10+D83+D100)</f>
        <v>4044621425</v>
      </c>
      <c r="E9" s="24">
        <f>D9-C9</f>
        <v>16455635</v>
      </c>
    </row>
    <row r="10" spans="1:5" ht="18.75" x14ac:dyDescent="0.25">
      <c r="A10" s="3" t="s">
        <v>3</v>
      </c>
      <c r="B10" s="5" t="s">
        <v>4</v>
      </c>
      <c r="C10" s="19">
        <f>SUM(C11+C58)</f>
        <v>3602369876</v>
      </c>
      <c r="D10" s="19">
        <f t="shared" ref="D10:E10" si="0">SUM(D11+D58)</f>
        <v>3618825511</v>
      </c>
      <c r="E10" s="19">
        <f t="shared" si="0"/>
        <v>16455635</v>
      </c>
    </row>
    <row r="11" spans="1:5" ht="16.5" x14ac:dyDescent="0.25">
      <c r="A11" s="3" t="s">
        <v>5</v>
      </c>
      <c r="B11" s="8" t="s">
        <v>6</v>
      </c>
      <c r="C11" s="20">
        <f>SUM(C12+C13+C14+C21+C24+C25+C26+C36+C35)</f>
        <v>2582735250</v>
      </c>
      <c r="D11" s="20">
        <f t="shared" ref="D11:E11" si="1">SUM(D12+D13+D14+D21+D24+D25+D26+D36+D35)</f>
        <v>2594653753</v>
      </c>
      <c r="E11" s="20">
        <f t="shared" si="1"/>
        <v>11918503</v>
      </c>
    </row>
    <row r="12" spans="1:5" x14ac:dyDescent="0.25">
      <c r="A12" s="3" t="s">
        <v>7</v>
      </c>
      <c r="B12" s="4" t="s">
        <v>8</v>
      </c>
      <c r="C12" s="21">
        <f>1572012195+800260+12769-500000</f>
        <v>1572325224</v>
      </c>
      <c r="D12" s="21">
        <v>1550638750</v>
      </c>
      <c r="E12" s="13">
        <f t="shared" ref="E12:E73" si="2">D12-C12</f>
        <v>-21686474</v>
      </c>
    </row>
    <row r="13" spans="1:5" ht="31.5" x14ac:dyDescent="0.25">
      <c r="A13" s="3" t="s">
        <v>125</v>
      </c>
      <c r="B13" s="4" t="s">
        <v>9</v>
      </c>
      <c r="C13" s="21">
        <f>212174828+71303</f>
        <v>212246131</v>
      </c>
      <c r="D13" s="21">
        <v>245851108</v>
      </c>
      <c r="E13" s="13">
        <f t="shared" si="2"/>
        <v>33604977</v>
      </c>
    </row>
    <row r="14" spans="1:5" ht="31.5" x14ac:dyDescent="0.25">
      <c r="A14" s="3" t="s">
        <v>126</v>
      </c>
      <c r="B14" s="4" t="s">
        <v>10</v>
      </c>
      <c r="C14" s="21">
        <f>SUM(C15:C20)</f>
        <v>373276738</v>
      </c>
      <c r="D14" s="21">
        <f t="shared" ref="D14:E14" si="3">SUM(D15:D20)</f>
        <v>373276738</v>
      </c>
      <c r="E14" s="21">
        <f t="shared" si="3"/>
        <v>0</v>
      </c>
    </row>
    <row r="15" spans="1:5" x14ac:dyDescent="0.25">
      <c r="A15" s="3" t="s">
        <v>127</v>
      </c>
      <c r="B15" s="6" t="s">
        <v>11</v>
      </c>
      <c r="C15" s="22">
        <f>110132910+34516563+5201</f>
        <v>144654674</v>
      </c>
      <c r="D15" s="22">
        <v>144654674</v>
      </c>
      <c r="E15" s="14">
        <f t="shared" si="2"/>
        <v>0</v>
      </c>
    </row>
    <row r="16" spans="1:5" x14ac:dyDescent="0.25">
      <c r="A16" s="3" t="s">
        <v>128</v>
      </c>
      <c r="B16" s="6" t="s">
        <v>12</v>
      </c>
      <c r="C16" s="22">
        <f>54123631+2255951+614250</f>
        <v>56993832</v>
      </c>
      <c r="D16" s="22">
        <v>56993832</v>
      </c>
      <c r="E16" s="14">
        <f t="shared" si="2"/>
        <v>0</v>
      </c>
    </row>
    <row r="17" spans="1:5" x14ac:dyDescent="0.25">
      <c r="A17" s="3" t="s">
        <v>13</v>
      </c>
      <c r="B17" s="6" t="s">
        <v>14</v>
      </c>
      <c r="C17" s="22">
        <f>64925593+4750834+9756</f>
        <v>69686183</v>
      </c>
      <c r="D17" s="22">
        <v>69686183</v>
      </c>
      <c r="E17" s="14">
        <f t="shared" si="2"/>
        <v>0</v>
      </c>
    </row>
    <row r="18" spans="1:5" x14ac:dyDescent="0.25">
      <c r="A18" s="3" t="s">
        <v>15</v>
      </c>
      <c r="B18" s="6" t="s">
        <v>16</v>
      </c>
      <c r="C18" s="22">
        <v>2849769</v>
      </c>
      <c r="D18" s="22">
        <v>2849769</v>
      </c>
      <c r="E18" s="14">
        <f t="shared" si="2"/>
        <v>0</v>
      </c>
    </row>
    <row r="19" spans="1:5" x14ac:dyDescent="0.25">
      <c r="A19" s="3" t="s">
        <v>129</v>
      </c>
      <c r="B19" s="6" t="s">
        <v>17</v>
      </c>
      <c r="C19" s="22">
        <f>63904404+226001</f>
        <v>64130405</v>
      </c>
      <c r="D19" s="22">
        <v>64130405</v>
      </c>
      <c r="E19" s="14">
        <f t="shared" si="2"/>
        <v>0</v>
      </c>
    </row>
    <row r="20" spans="1:5" x14ac:dyDescent="0.25">
      <c r="A20" s="3" t="s">
        <v>130</v>
      </c>
      <c r="B20" s="6" t="s">
        <v>18</v>
      </c>
      <c r="C20" s="22">
        <f>34141896+21707+798272</f>
        <v>34961875</v>
      </c>
      <c r="D20" s="22">
        <v>34961875</v>
      </c>
      <c r="E20" s="14">
        <f t="shared" si="2"/>
        <v>0</v>
      </c>
    </row>
    <row r="21" spans="1:5" x14ac:dyDescent="0.25">
      <c r="A21" s="3" t="s">
        <v>19</v>
      </c>
      <c r="B21" s="4" t="s">
        <v>20</v>
      </c>
      <c r="C21" s="21">
        <f>SUM(C22:C23)</f>
        <v>10828071</v>
      </c>
      <c r="D21" s="21">
        <f>SUM(D22:D23)</f>
        <v>10828071</v>
      </c>
      <c r="E21" s="13">
        <f t="shared" si="2"/>
        <v>0</v>
      </c>
    </row>
    <row r="22" spans="1:5" x14ac:dyDescent="0.25">
      <c r="A22" s="3" t="s">
        <v>131</v>
      </c>
      <c r="B22" s="6" t="s">
        <v>21</v>
      </c>
      <c r="C22" s="22">
        <v>681984</v>
      </c>
      <c r="D22" s="22">
        <v>681984</v>
      </c>
      <c r="E22" s="14">
        <f t="shared" si="2"/>
        <v>0</v>
      </c>
    </row>
    <row r="23" spans="1:5" x14ac:dyDescent="0.25">
      <c r="A23" s="3" t="s">
        <v>132</v>
      </c>
      <c r="B23" s="6" t="s">
        <v>22</v>
      </c>
      <c r="C23" s="22">
        <f>10146087</f>
        <v>10146087</v>
      </c>
      <c r="D23" s="22">
        <v>10146087</v>
      </c>
      <c r="E23" s="14">
        <f t="shared" si="2"/>
        <v>0</v>
      </c>
    </row>
    <row r="24" spans="1:5" x14ac:dyDescent="0.25">
      <c r="A24" s="3" t="s">
        <v>133</v>
      </c>
      <c r="B24" s="4" t="s">
        <v>23</v>
      </c>
      <c r="C24" s="21">
        <v>115377</v>
      </c>
      <c r="D24" s="21">
        <v>115377</v>
      </c>
      <c r="E24" s="13">
        <f t="shared" si="2"/>
        <v>0</v>
      </c>
    </row>
    <row r="25" spans="1:5" x14ac:dyDescent="0.25">
      <c r="A25" s="3" t="s">
        <v>24</v>
      </c>
      <c r="B25" s="4" t="s">
        <v>25</v>
      </c>
      <c r="C25" s="21">
        <v>20419710</v>
      </c>
      <c r="D25" s="21">
        <v>20419710</v>
      </c>
      <c r="E25" s="13">
        <f t="shared" si="2"/>
        <v>0</v>
      </c>
    </row>
    <row r="26" spans="1:5" x14ac:dyDescent="0.25">
      <c r="A26" s="3" t="s">
        <v>134</v>
      </c>
      <c r="B26" s="4" t="s">
        <v>26</v>
      </c>
      <c r="C26" s="21">
        <f>SUM(C27:C34)</f>
        <v>100489268</v>
      </c>
      <c r="D26" s="21">
        <f t="shared" ref="D26:E26" si="4">SUM(D27:D34)</f>
        <v>100489268</v>
      </c>
      <c r="E26" s="21">
        <f t="shared" si="4"/>
        <v>0</v>
      </c>
    </row>
    <row r="27" spans="1:5" x14ac:dyDescent="0.25">
      <c r="A27" s="3" t="s">
        <v>135</v>
      </c>
      <c r="B27" s="6" t="s">
        <v>27</v>
      </c>
      <c r="C27" s="22">
        <v>5542059</v>
      </c>
      <c r="D27" s="22">
        <v>5542059</v>
      </c>
      <c r="E27" s="14">
        <f t="shared" si="2"/>
        <v>0</v>
      </c>
    </row>
    <row r="28" spans="1:5" x14ac:dyDescent="0.25">
      <c r="A28" s="3" t="s">
        <v>28</v>
      </c>
      <c r="B28" s="6" t="s">
        <v>29</v>
      </c>
      <c r="C28" s="22">
        <f>18901809+1759</f>
        <v>18903568</v>
      </c>
      <c r="D28" s="22">
        <v>18903568</v>
      </c>
      <c r="E28" s="14">
        <f t="shared" si="2"/>
        <v>0</v>
      </c>
    </row>
    <row r="29" spans="1:5" x14ac:dyDescent="0.25">
      <c r="A29" s="3" t="s">
        <v>188</v>
      </c>
      <c r="B29" s="6" t="s">
        <v>30</v>
      </c>
      <c r="C29" s="22">
        <v>13870399</v>
      </c>
      <c r="D29" s="22">
        <v>13870399</v>
      </c>
      <c r="E29" s="14">
        <f t="shared" si="2"/>
        <v>0</v>
      </c>
    </row>
    <row r="30" spans="1:5" x14ac:dyDescent="0.25">
      <c r="A30" s="3" t="s">
        <v>136</v>
      </c>
      <c r="B30" s="6" t="s">
        <v>31</v>
      </c>
      <c r="C30" s="22">
        <v>7977610</v>
      </c>
      <c r="D30" s="22">
        <v>7977610</v>
      </c>
      <c r="E30" s="14">
        <f t="shared" si="2"/>
        <v>0</v>
      </c>
    </row>
    <row r="31" spans="1:5" x14ac:dyDescent="0.25">
      <c r="A31" s="3" t="s">
        <v>32</v>
      </c>
      <c r="B31" s="6" t="s">
        <v>33</v>
      </c>
      <c r="C31" s="22">
        <f>2444412+6721</f>
        <v>2451133</v>
      </c>
      <c r="D31" s="22">
        <v>2451133</v>
      </c>
      <c r="E31" s="14">
        <f t="shared" si="2"/>
        <v>0</v>
      </c>
    </row>
    <row r="32" spans="1:5" x14ac:dyDescent="0.25">
      <c r="A32" s="3" t="s">
        <v>34</v>
      </c>
      <c r="B32" s="6" t="s">
        <v>35</v>
      </c>
      <c r="C32" s="22">
        <f>2364944+20749</f>
        <v>2385693</v>
      </c>
      <c r="D32" s="22">
        <v>2385693</v>
      </c>
      <c r="E32" s="14">
        <f t="shared" si="2"/>
        <v>0</v>
      </c>
    </row>
    <row r="33" spans="1:5" ht="31.5" x14ac:dyDescent="0.25">
      <c r="A33" s="3" t="s">
        <v>137</v>
      </c>
      <c r="B33" s="6" t="s">
        <v>36</v>
      </c>
      <c r="C33" s="22">
        <v>48357906</v>
      </c>
      <c r="D33" s="22">
        <v>48357906</v>
      </c>
      <c r="E33" s="14">
        <f t="shared" si="2"/>
        <v>0</v>
      </c>
    </row>
    <row r="34" spans="1:5" x14ac:dyDescent="0.25">
      <c r="A34" s="3" t="s">
        <v>37</v>
      </c>
      <c r="B34" s="6" t="s">
        <v>38</v>
      </c>
      <c r="C34" s="22">
        <v>1000900</v>
      </c>
      <c r="D34" s="22">
        <v>1000900</v>
      </c>
      <c r="E34" s="14">
        <f t="shared" si="2"/>
        <v>0</v>
      </c>
    </row>
    <row r="35" spans="1:5" x14ac:dyDescent="0.25">
      <c r="A35" s="3" t="s">
        <v>39</v>
      </c>
      <c r="B35" s="4" t="s">
        <v>40</v>
      </c>
      <c r="C35" s="21">
        <v>2897</v>
      </c>
      <c r="D35" s="21">
        <v>2897</v>
      </c>
      <c r="E35" s="13">
        <f t="shared" si="2"/>
        <v>0</v>
      </c>
    </row>
    <row r="36" spans="1:5" ht="31.5" x14ac:dyDescent="0.25">
      <c r="A36" s="3" t="s">
        <v>138</v>
      </c>
      <c r="B36" s="4" t="s">
        <v>41</v>
      </c>
      <c r="C36" s="21">
        <f>SUM(C37:C57)</f>
        <v>293031834</v>
      </c>
      <c r="D36" s="21">
        <f t="shared" ref="D36:E36" si="5">SUM(D37:D57)</f>
        <v>293031834</v>
      </c>
      <c r="E36" s="21">
        <f t="shared" si="5"/>
        <v>0</v>
      </c>
    </row>
    <row r="37" spans="1:5" x14ac:dyDescent="0.25">
      <c r="A37" s="3" t="s">
        <v>139</v>
      </c>
      <c r="B37" s="6" t="s">
        <v>42</v>
      </c>
      <c r="C37" s="22">
        <v>483689</v>
      </c>
      <c r="D37" s="22">
        <v>483689</v>
      </c>
      <c r="E37" s="14">
        <f t="shared" si="2"/>
        <v>0</v>
      </c>
    </row>
    <row r="38" spans="1:5" ht="47.25" x14ac:dyDescent="0.25">
      <c r="A38" s="3" t="s">
        <v>140</v>
      </c>
      <c r="B38" s="6" t="s">
        <v>43</v>
      </c>
      <c r="C38" s="22">
        <v>7500000</v>
      </c>
      <c r="D38" s="22">
        <v>7500000</v>
      </c>
      <c r="E38" s="14">
        <f t="shared" si="2"/>
        <v>0</v>
      </c>
    </row>
    <row r="39" spans="1:5" x14ac:dyDescent="0.25">
      <c r="A39" s="3" t="s">
        <v>141</v>
      </c>
      <c r="B39" s="6" t="s">
        <v>44</v>
      </c>
      <c r="C39" s="22">
        <f>4225740+1542+25000</f>
        <v>4252282</v>
      </c>
      <c r="D39" s="22">
        <v>4252282</v>
      </c>
      <c r="E39" s="14">
        <f t="shared" si="2"/>
        <v>0</v>
      </c>
    </row>
    <row r="40" spans="1:5" x14ac:dyDescent="0.25">
      <c r="A40" s="3" t="s">
        <v>142</v>
      </c>
      <c r="B40" s="6" t="s">
        <v>45</v>
      </c>
      <c r="C40" s="22">
        <f>12079290+2432+92575</f>
        <v>12174297</v>
      </c>
      <c r="D40" s="22">
        <v>12174297</v>
      </c>
      <c r="E40" s="14">
        <f t="shared" si="2"/>
        <v>0</v>
      </c>
    </row>
    <row r="41" spans="1:5" ht="31.5" x14ac:dyDescent="0.25">
      <c r="A41" s="3" t="s">
        <v>193</v>
      </c>
      <c r="B41" s="6" t="s">
        <v>46</v>
      </c>
      <c r="C41" s="22">
        <f>1035327+16426</f>
        <v>1051753</v>
      </c>
      <c r="D41" s="22">
        <v>1051753</v>
      </c>
      <c r="E41" s="14">
        <f t="shared" si="2"/>
        <v>0</v>
      </c>
    </row>
    <row r="42" spans="1:5" x14ac:dyDescent="0.25">
      <c r="A42" s="3" t="s">
        <v>47</v>
      </c>
      <c r="B42" s="6" t="s">
        <v>48</v>
      </c>
      <c r="C42" s="22">
        <f>2619048+27024</f>
        <v>2646072</v>
      </c>
      <c r="D42" s="22">
        <v>2646072</v>
      </c>
      <c r="E42" s="14">
        <f t="shared" si="2"/>
        <v>0</v>
      </c>
    </row>
    <row r="43" spans="1:5" x14ac:dyDescent="0.25">
      <c r="A43" s="3" t="s">
        <v>143</v>
      </c>
      <c r="B43" s="6" t="s">
        <v>49</v>
      </c>
      <c r="C43" s="22">
        <v>1345200</v>
      </c>
      <c r="D43" s="22">
        <v>1345200</v>
      </c>
      <c r="E43" s="14">
        <f t="shared" si="2"/>
        <v>0</v>
      </c>
    </row>
    <row r="44" spans="1:5" x14ac:dyDescent="0.25">
      <c r="A44" s="3" t="s">
        <v>50</v>
      </c>
      <c r="B44" s="6" t="s">
        <v>51</v>
      </c>
      <c r="C44" s="22">
        <f>2327229+10423</f>
        <v>2337652</v>
      </c>
      <c r="D44" s="22">
        <v>2337652</v>
      </c>
      <c r="E44" s="14">
        <f t="shared" si="2"/>
        <v>0</v>
      </c>
    </row>
    <row r="45" spans="1:5" x14ac:dyDescent="0.25">
      <c r="A45" s="3" t="s">
        <v>144</v>
      </c>
      <c r="B45" s="6" t="s">
        <v>52</v>
      </c>
      <c r="C45" s="22">
        <f>7108103+25240</f>
        <v>7133343</v>
      </c>
      <c r="D45" s="22">
        <v>7133343</v>
      </c>
      <c r="E45" s="14">
        <f t="shared" si="2"/>
        <v>0</v>
      </c>
    </row>
    <row r="46" spans="1:5" x14ac:dyDescent="0.25">
      <c r="A46" s="3" t="s">
        <v>145</v>
      </c>
      <c r="B46" s="6" t="s">
        <v>53</v>
      </c>
      <c r="C46" s="22">
        <v>5214244</v>
      </c>
      <c r="D46" s="22">
        <v>5214244</v>
      </c>
      <c r="E46" s="14">
        <f t="shared" si="2"/>
        <v>0</v>
      </c>
    </row>
    <row r="47" spans="1:5" x14ac:dyDescent="0.25">
      <c r="A47" s="3" t="s">
        <v>146</v>
      </c>
      <c r="B47" s="6" t="s">
        <v>54</v>
      </c>
      <c r="C47" s="22">
        <f>105476+82</f>
        <v>105558</v>
      </c>
      <c r="D47" s="22">
        <v>105558</v>
      </c>
      <c r="E47" s="14">
        <f t="shared" si="2"/>
        <v>0</v>
      </c>
    </row>
    <row r="48" spans="1:5" x14ac:dyDescent="0.25">
      <c r="A48" s="3" t="s">
        <v>148</v>
      </c>
      <c r="B48" s="6" t="s">
        <v>55</v>
      </c>
      <c r="C48" s="22">
        <f>10561188+662146</f>
        <v>11223334</v>
      </c>
      <c r="D48" s="22">
        <v>11223334</v>
      </c>
      <c r="E48" s="14">
        <f t="shared" si="2"/>
        <v>0</v>
      </c>
    </row>
    <row r="49" spans="1:5" x14ac:dyDescent="0.25">
      <c r="A49" s="3" t="s">
        <v>147</v>
      </c>
      <c r="B49" s="6" t="s">
        <v>56</v>
      </c>
      <c r="C49" s="22">
        <f>6057875+20041</f>
        <v>6077916</v>
      </c>
      <c r="D49" s="22">
        <v>6077916</v>
      </c>
      <c r="E49" s="14">
        <f t="shared" si="2"/>
        <v>0</v>
      </c>
    </row>
    <row r="50" spans="1:5" x14ac:dyDescent="0.25">
      <c r="A50" s="3" t="s">
        <v>149</v>
      </c>
      <c r="B50" s="6" t="s">
        <v>57</v>
      </c>
      <c r="C50" s="22">
        <f>827314+62689</f>
        <v>890003</v>
      </c>
      <c r="D50" s="22">
        <v>890003</v>
      </c>
      <c r="E50" s="14">
        <f t="shared" si="2"/>
        <v>0</v>
      </c>
    </row>
    <row r="51" spans="1:5" x14ac:dyDescent="0.25">
      <c r="A51" s="3" t="s">
        <v>189</v>
      </c>
      <c r="B51" s="6" t="s">
        <v>58</v>
      </c>
      <c r="C51" s="22">
        <v>524239</v>
      </c>
      <c r="D51" s="22">
        <v>524239</v>
      </c>
      <c r="E51" s="14">
        <f t="shared" si="2"/>
        <v>0</v>
      </c>
    </row>
    <row r="52" spans="1:5" x14ac:dyDescent="0.25">
      <c r="A52" s="3" t="s">
        <v>150</v>
      </c>
      <c r="B52" s="6" t="s">
        <v>59</v>
      </c>
      <c r="C52" s="22">
        <v>1586158</v>
      </c>
      <c r="D52" s="22">
        <v>1586158</v>
      </c>
      <c r="E52" s="14">
        <f t="shared" si="2"/>
        <v>0</v>
      </c>
    </row>
    <row r="53" spans="1:5" x14ac:dyDescent="0.25">
      <c r="A53" s="3" t="s">
        <v>60</v>
      </c>
      <c r="B53" s="6" t="s">
        <v>61</v>
      </c>
      <c r="C53" s="22">
        <f>14078396+202138-14640</f>
        <v>14265894</v>
      </c>
      <c r="D53" s="22">
        <v>14265894</v>
      </c>
      <c r="E53" s="14">
        <f t="shared" si="2"/>
        <v>0</v>
      </c>
    </row>
    <row r="54" spans="1:5" x14ac:dyDescent="0.25">
      <c r="A54" s="3" t="s">
        <v>151</v>
      </c>
      <c r="B54" s="6" t="s">
        <v>62</v>
      </c>
      <c r="C54" s="22">
        <v>60194938</v>
      </c>
      <c r="D54" s="22">
        <v>60194938</v>
      </c>
      <c r="E54" s="14">
        <f t="shared" si="2"/>
        <v>0</v>
      </c>
    </row>
    <row r="55" spans="1:5" x14ac:dyDescent="0.25">
      <c r="A55" s="3" t="s">
        <v>63</v>
      </c>
      <c r="B55" s="6" t="s">
        <v>64</v>
      </c>
      <c r="C55" s="22">
        <v>1034</v>
      </c>
      <c r="D55" s="22">
        <v>1034</v>
      </c>
      <c r="E55" s="14">
        <f t="shared" si="2"/>
        <v>0</v>
      </c>
    </row>
    <row r="56" spans="1:5" x14ac:dyDescent="0.25">
      <c r="A56" s="3" t="s">
        <v>152</v>
      </c>
      <c r="B56" s="6" t="s">
        <v>65</v>
      </c>
      <c r="C56" s="22">
        <f>3285867-45000</f>
        <v>3240867</v>
      </c>
      <c r="D56" s="22">
        <v>3240867</v>
      </c>
      <c r="E56" s="14">
        <f t="shared" si="2"/>
        <v>0</v>
      </c>
    </row>
    <row r="57" spans="1:5" x14ac:dyDescent="0.25">
      <c r="A57" s="3" t="s">
        <v>153</v>
      </c>
      <c r="B57" s="6" t="s">
        <v>66</v>
      </c>
      <c r="C57" s="22">
        <f>150728982+19739+20000+14640</f>
        <v>150783361</v>
      </c>
      <c r="D57" s="22">
        <v>150783361</v>
      </c>
      <c r="E57" s="14">
        <f t="shared" si="2"/>
        <v>0</v>
      </c>
    </row>
    <row r="58" spans="1:5" x14ac:dyDescent="0.25">
      <c r="A58" s="3" t="s">
        <v>67</v>
      </c>
      <c r="B58" s="4" t="s">
        <v>68</v>
      </c>
      <c r="C58" s="21">
        <f>SUM(C59+C63+C67+C69+C71)</f>
        <v>1019634626</v>
      </c>
      <c r="D58" s="21">
        <f t="shared" ref="D58:E58" si="6">SUM(D59+D63+D67+D69+D71)</f>
        <v>1024171758</v>
      </c>
      <c r="E58" s="21">
        <f t="shared" si="6"/>
        <v>4537132</v>
      </c>
    </row>
    <row r="59" spans="1:5" x14ac:dyDescent="0.25">
      <c r="A59" s="3" t="s">
        <v>154</v>
      </c>
      <c r="B59" s="4" t="s">
        <v>69</v>
      </c>
      <c r="C59" s="21">
        <f>SUM(C60:C62)</f>
        <v>190470621</v>
      </c>
      <c r="D59" s="21">
        <f>SUM(D60:D62)</f>
        <v>190470621</v>
      </c>
      <c r="E59" s="13">
        <f t="shared" si="2"/>
        <v>0</v>
      </c>
    </row>
    <row r="60" spans="1:5" x14ac:dyDescent="0.25">
      <c r="A60" s="3" t="s">
        <v>70</v>
      </c>
      <c r="B60" s="6" t="s">
        <v>71</v>
      </c>
      <c r="C60" s="22">
        <v>166028344</v>
      </c>
      <c r="D60" s="22">
        <v>166028344</v>
      </c>
      <c r="E60" s="14">
        <f t="shared" si="2"/>
        <v>0</v>
      </c>
    </row>
    <row r="61" spans="1:5" x14ac:dyDescent="0.25">
      <c r="A61" s="3" t="s">
        <v>155</v>
      </c>
      <c r="B61" s="6" t="s">
        <v>72</v>
      </c>
      <c r="C61" s="22">
        <v>4213175</v>
      </c>
      <c r="D61" s="22">
        <v>4213175</v>
      </c>
      <c r="E61" s="14">
        <f t="shared" si="2"/>
        <v>0</v>
      </c>
    </row>
    <row r="62" spans="1:5" x14ac:dyDescent="0.25">
      <c r="A62" s="3" t="s">
        <v>156</v>
      </c>
      <c r="B62" s="6" t="s">
        <v>73</v>
      </c>
      <c r="C62" s="22">
        <v>20229102</v>
      </c>
      <c r="D62" s="22">
        <v>20229102</v>
      </c>
      <c r="E62" s="14">
        <f t="shared" si="2"/>
        <v>0</v>
      </c>
    </row>
    <row r="63" spans="1:5" x14ac:dyDescent="0.25">
      <c r="A63" s="3" t="s">
        <v>157</v>
      </c>
      <c r="B63" s="4" t="s">
        <v>74</v>
      </c>
      <c r="C63" s="21">
        <f>SUM(C64:C66)</f>
        <v>15521917</v>
      </c>
      <c r="D63" s="21">
        <f>SUM(D64:D66)</f>
        <v>15521917</v>
      </c>
      <c r="E63" s="13">
        <f t="shared" si="2"/>
        <v>0</v>
      </c>
    </row>
    <row r="64" spans="1:5" x14ac:dyDescent="0.25">
      <c r="A64" s="3" t="s">
        <v>190</v>
      </c>
      <c r="B64" s="6" t="s">
        <v>75</v>
      </c>
      <c r="C64" s="22">
        <v>1151526</v>
      </c>
      <c r="D64" s="22">
        <v>1151526</v>
      </c>
      <c r="E64" s="14">
        <f t="shared" si="2"/>
        <v>0</v>
      </c>
    </row>
    <row r="65" spans="1:5" x14ac:dyDescent="0.25">
      <c r="A65" s="3" t="s">
        <v>158</v>
      </c>
      <c r="B65" s="6" t="s">
        <v>76</v>
      </c>
      <c r="C65" s="22">
        <v>8642083</v>
      </c>
      <c r="D65" s="22">
        <v>8642083</v>
      </c>
      <c r="E65" s="14">
        <f t="shared" si="2"/>
        <v>0</v>
      </c>
    </row>
    <row r="66" spans="1:5" x14ac:dyDescent="0.25">
      <c r="A66" s="3" t="s">
        <v>159</v>
      </c>
      <c r="B66" s="6" t="s">
        <v>77</v>
      </c>
      <c r="C66" s="22">
        <f>5720162+8146</f>
        <v>5728308</v>
      </c>
      <c r="D66" s="22">
        <v>5728308</v>
      </c>
      <c r="E66" s="14">
        <f t="shared" si="2"/>
        <v>0</v>
      </c>
    </row>
    <row r="67" spans="1:5" x14ac:dyDescent="0.25">
      <c r="A67" s="3" t="s">
        <v>192</v>
      </c>
      <c r="B67" s="4" t="s">
        <v>78</v>
      </c>
      <c r="C67" s="21">
        <f>311769157+4492529+2382384+380000</f>
        <v>319024070</v>
      </c>
      <c r="D67" s="21">
        <v>333976340</v>
      </c>
      <c r="E67" s="13">
        <f t="shared" si="2"/>
        <v>14952270</v>
      </c>
    </row>
    <row r="68" spans="1:5" x14ac:dyDescent="0.25">
      <c r="A68" s="3" t="s">
        <v>160</v>
      </c>
      <c r="B68" s="4" t="s">
        <v>79</v>
      </c>
      <c r="C68" s="21">
        <v>3999587</v>
      </c>
      <c r="D68" s="21">
        <v>3999587</v>
      </c>
      <c r="E68" s="13">
        <f t="shared" si="2"/>
        <v>0</v>
      </c>
    </row>
    <row r="69" spans="1:5" x14ac:dyDescent="0.25">
      <c r="A69" s="3" t="s">
        <v>161</v>
      </c>
      <c r="B69" s="4" t="s">
        <v>80</v>
      </c>
      <c r="C69" s="21">
        <f>SUM(C70)</f>
        <v>744656</v>
      </c>
      <c r="D69" s="21">
        <f>SUM(D70)</f>
        <v>744656</v>
      </c>
      <c r="E69" s="13">
        <f t="shared" si="2"/>
        <v>0</v>
      </c>
    </row>
    <row r="70" spans="1:5" ht="31.5" x14ac:dyDescent="0.25">
      <c r="A70" s="3" t="s">
        <v>162</v>
      </c>
      <c r="B70" s="6" t="s">
        <v>81</v>
      </c>
      <c r="C70" s="22">
        <v>744656</v>
      </c>
      <c r="D70" s="22">
        <v>744656</v>
      </c>
      <c r="E70" s="14">
        <f t="shared" si="2"/>
        <v>0</v>
      </c>
    </row>
    <row r="71" spans="1:5" x14ac:dyDescent="0.25">
      <c r="A71" s="3" t="s">
        <v>82</v>
      </c>
      <c r="B71" s="4" t="s">
        <v>83</v>
      </c>
      <c r="C71" s="21">
        <f>SUM(C72:C82)</f>
        <v>493873362</v>
      </c>
      <c r="D71" s="21">
        <f>SUM(D72:D82)</f>
        <v>483458224</v>
      </c>
      <c r="E71" s="13">
        <f t="shared" si="2"/>
        <v>-10415138</v>
      </c>
    </row>
    <row r="72" spans="1:5" x14ac:dyDescent="0.25">
      <c r="A72" s="3" t="s">
        <v>163</v>
      </c>
      <c r="B72" s="6" t="s">
        <v>84</v>
      </c>
      <c r="C72" s="22">
        <v>64209546</v>
      </c>
      <c r="D72" s="22">
        <v>57160403</v>
      </c>
      <c r="E72" s="14">
        <f t="shared" si="2"/>
        <v>-7049143</v>
      </c>
    </row>
    <row r="73" spans="1:5" x14ac:dyDescent="0.25">
      <c r="A73" s="3" t="s">
        <v>164</v>
      </c>
      <c r="B73" s="6" t="s">
        <v>85</v>
      </c>
      <c r="C73" s="22">
        <v>4586664</v>
      </c>
      <c r="D73" s="22">
        <v>4586664</v>
      </c>
      <c r="E73" s="14">
        <f t="shared" si="2"/>
        <v>0</v>
      </c>
    </row>
    <row r="74" spans="1:5" x14ac:dyDescent="0.25">
      <c r="A74" s="3" t="s">
        <v>86</v>
      </c>
      <c r="B74" s="6" t="s">
        <v>87</v>
      </c>
      <c r="C74" s="22">
        <v>16697827</v>
      </c>
      <c r="D74" s="22">
        <v>16697827</v>
      </c>
      <c r="E74" s="14">
        <f t="shared" ref="E74:E103" si="7">D74-C74</f>
        <v>0</v>
      </c>
    </row>
    <row r="75" spans="1:5" x14ac:dyDescent="0.25">
      <c r="A75" s="3" t="s">
        <v>165</v>
      </c>
      <c r="B75" s="6" t="s">
        <v>88</v>
      </c>
      <c r="C75" s="22">
        <v>17279783</v>
      </c>
      <c r="D75" s="22">
        <v>17279783</v>
      </c>
      <c r="E75" s="14">
        <f t="shared" si="7"/>
        <v>0</v>
      </c>
    </row>
    <row r="76" spans="1:5" x14ac:dyDescent="0.25">
      <c r="A76" s="3" t="s">
        <v>166</v>
      </c>
      <c r="B76" s="6" t="s">
        <v>89</v>
      </c>
      <c r="C76" s="22">
        <v>100000</v>
      </c>
      <c r="D76" s="22">
        <v>100000</v>
      </c>
      <c r="E76" s="14">
        <f t="shared" si="7"/>
        <v>0</v>
      </c>
    </row>
    <row r="77" spans="1:5" x14ac:dyDescent="0.25">
      <c r="A77" s="3" t="s">
        <v>167</v>
      </c>
      <c r="B77" s="6" t="s">
        <v>90</v>
      </c>
      <c r="C77" s="22">
        <v>407888</v>
      </c>
      <c r="D77" s="22">
        <v>407888</v>
      </c>
      <c r="E77" s="14">
        <f t="shared" si="7"/>
        <v>0</v>
      </c>
    </row>
    <row r="78" spans="1:5" x14ac:dyDescent="0.25">
      <c r="A78" s="3" t="s">
        <v>1</v>
      </c>
      <c r="B78" s="6" t="s">
        <v>91</v>
      </c>
      <c r="C78" s="22">
        <v>176028444</v>
      </c>
      <c r="D78" s="22">
        <v>168818987</v>
      </c>
      <c r="E78" s="14">
        <f t="shared" si="7"/>
        <v>-7209457</v>
      </c>
    </row>
    <row r="79" spans="1:5" x14ac:dyDescent="0.25">
      <c r="A79" s="3" t="s">
        <v>168</v>
      </c>
      <c r="B79" s="6" t="s">
        <v>92</v>
      </c>
      <c r="C79" s="22">
        <v>1310400</v>
      </c>
      <c r="D79" s="22">
        <v>1310400</v>
      </c>
      <c r="E79" s="14">
        <f t="shared" si="7"/>
        <v>0</v>
      </c>
    </row>
    <row r="80" spans="1:5" x14ac:dyDescent="0.25">
      <c r="A80" s="3" t="s">
        <v>169</v>
      </c>
      <c r="B80" s="6" t="s">
        <v>93</v>
      </c>
      <c r="C80" s="22">
        <v>339880</v>
      </c>
      <c r="D80" s="22">
        <v>339880</v>
      </c>
      <c r="E80" s="14">
        <f t="shared" si="7"/>
        <v>0</v>
      </c>
    </row>
    <row r="81" spans="1:5" x14ac:dyDescent="0.25">
      <c r="A81" s="3" t="s">
        <v>94</v>
      </c>
      <c r="B81" s="6" t="s">
        <v>95</v>
      </c>
      <c r="C81" s="22">
        <f>159746150-1759</f>
        <v>159744391</v>
      </c>
      <c r="D81" s="22">
        <v>163693215</v>
      </c>
      <c r="E81" s="14">
        <f t="shared" si="7"/>
        <v>3948824</v>
      </c>
    </row>
    <row r="82" spans="1:5" x14ac:dyDescent="0.25">
      <c r="A82" s="3" t="s">
        <v>170</v>
      </c>
      <c r="B82" s="6" t="s">
        <v>96</v>
      </c>
      <c r="C82" s="22">
        <v>53168539</v>
      </c>
      <c r="D82" s="22">
        <v>53063177</v>
      </c>
      <c r="E82" s="14">
        <f t="shared" si="7"/>
        <v>-105362</v>
      </c>
    </row>
    <row r="83" spans="1:5" ht="18.75" x14ac:dyDescent="0.25">
      <c r="A83" s="3" t="s">
        <v>97</v>
      </c>
      <c r="B83" s="5" t="s">
        <v>98</v>
      </c>
      <c r="C83" s="19">
        <f>SUM(C84+C99)</f>
        <v>351791914</v>
      </c>
      <c r="D83" s="22">
        <f>SUM(D84+D99)</f>
        <v>351791914</v>
      </c>
      <c r="E83" s="11">
        <f t="shared" si="7"/>
        <v>0</v>
      </c>
    </row>
    <row r="84" spans="1:5" ht="16.5" x14ac:dyDescent="0.25">
      <c r="A84" s="3" t="s">
        <v>171</v>
      </c>
      <c r="B84" s="8" t="s">
        <v>99</v>
      </c>
      <c r="C84" s="20">
        <f>SUM(C85+C88+C93)</f>
        <v>271727350</v>
      </c>
      <c r="D84" s="22">
        <f>SUM(D85+D88+D93)</f>
        <v>271727350</v>
      </c>
      <c r="E84" s="12">
        <f t="shared" si="7"/>
        <v>0</v>
      </c>
    </row>
    <row r="85" spans="1:5" ht="31.5" x14ac:dyDescent="0.25">
      <c r="A85" s="3" t="s">
        <v>172</v>
      </c>
      <c r="B85" s="4" t="s">
        <v>100</v>
      </c>
      <c r="C85" s="21">
        <f>SUM(C86:C87)</f>
        <v>79703590</v>
      </c>
      <c r="D85" s="21">
        <f>SUM(D86:D87)</f>
        <v>79703590</v>
      </c>
      <c r="E85" s="13">
        <f t="shared" si="7"/>
        <v>0</v>
      </c>
    </row>
    <row r="86" spans="1:5" ht="31.5" x14ac:dyDescent="0.25">
      <c r="A86" s="3" t="s">
        <v>173</v>
      </c>
      <c r="B86" s="6" t="s">
        <v>101</v>
      </c>
      <c r="C86" s="22">
        <v>195000</v>
      </c>
      <c r="D86" s="22">
        <v>195000</v>
      </c>
      <c r="E86" s="14">
        <f t="shared" si="7"/>
        <v>0</v>
      </c>
    </row>
    <row r="87" spans="1:5" ht="31.5" x14ac:dyDescent="0.25">
      <c r="A87" s="3" t="s">
        <v>174</v>
      </c>
      <c r="B87" s="6" t="s">
        <v>102</v>
      </c>
      <c r="C87" s="22">
        <f>73190734+101985+3206923+3008948</f>
        <v>79508590</v>
      </c>
      <c r="D87" s="22">
        <v>79508590</v>
      </c>
      <c r="E87" s="14">
        <f t="shared" si="7"/>
        <v>0</v>
      </c>
    </row>
    <row r="88" spans="1:5" x14ac:dyDescent="0.25">
      <c r="A88" s="3" t="s">
        <v>175</v>
      </c>
      <c r="B88" s="4" t="s">
        <v>103</v>
      </c>
      <c r="C88" s="21">
        <f>SUM(C89:C92)</f>
        <v>100079246</v>
      </c>
      <c r="D88" s="21">
        <f>SUM(D89:D92)</f>
        <v>100079246</v>
      </c>
      <c r="E88" s="13">
        <f t="shared" si="7"/>
        <v>0</v>
      </c>
    </row>
    <row r="89" spans="1:5" x14ac:dyDescent="0.25">
      <c r="A89" s="3" t="s">
        <v>176</v>
      </c>
      <c r="B89" s="6" t="s">
        <v>104</v>
      </c>
      <c r="C89" s="22">
        <v>795729</v>
      </c>
      <c r="D89" s="22">
        <v>795729</v>
      </c>
      <c r="E89" s="14">
        <f t="shared" si="7"/>
        <v>0</v>
      </c>
    </row>
    <row r="90" spans="1:5" ht="31.5" x14ac:dyDescent="0.25">
      <c r="A90" s="3" t="s">
        <v>177</v>
      </c>
      <c r="B90" s="6" t="s">
        <v>105</v>
      </c>
      <c r="C90" s="22">
        <f>60715188+8552299+16522874-1700000-380000+5104230</f>
        <v>88814591</v>
      </c>
      <c r="D90" s="22">
        <v>88814591</v>
      </c>
      <c r="E90" s="14">
        <f t="shared" si="7"/>
        <v>0</v>
      </c>
    </row>
    <row r="91" spans="1:5" x14ac:dyDescent="0.25">
      <c r="A91" s="3" t="s">
        <v>178</v>
      </c>
      <c r="B91" s="6" t="s">
        <v>106</v>
      </c>
      <c r="C91" s="22">
        <f>9936337+532589-532589</f>
        <v>9936337</v>
      </c>
      <c r="D91" s="22">
        <v>9936337</v>
      </c>
      <c r="E91" s="14">
        <f t="shared" si="7"/>
        <v>0</v>
      </c>
    </row>
    <row r="92" spans="1:5" x14ac:dyDescent="0.25">
      <c r="A92" s="25" t="s">
        <v>194</v>
      </c>
      <c r="B92" s="6">
        <v>240250</v>
      </c>
      <c r="C92" s="22">
        <f>0+532589</f>
        <v>532589</v>
      </c>
      <c r="D92" s="22">
        <v>532589</v>
      </c>
      <c r="E92" s="14">
        <f t="shared" si="7"/>
        <v>0</v>
      </c>
    </row>
    <row r="93" spans="1:5" x14ac:dyDescent="0.25">
      <c r="A93" s="3" t="s">
        <v>107</v>
      </c>
      <c r="B93" s="4" t="s">
        <v>108</v>
      </c>
      <c r="C93" s="21">
        <f>SUM(C94:C98)</f>
        <v>91944514</v>
      </c>
      <c r="D93" s="21">
        <f>SUM(D94:D98)</f>
        <v>91944514</v>
      </c>
      <c r="E93" s="13">
        <f t="shared" si="7"/>
        <v>0</v>
      </c>
    </row>
    <row r="94" spans="1:5" x14ac:dyDescent="0.25">
      <c r="A94" s="3" t="s">
        <v>179</v>
      </c>
      <c r="B94" s="6" t="s">
        <v>109</v>
      </c>
      <c r="C94" s="22">
        <v>620000</v>
      </c>
      <c r="D94" s="22">
        <v>620000</v>
      </c>
      <c r="E94" s="14">
        <f t="shared" si="7"/>
        <v>0</v>
      </c>
    </row>
    <row r="95" spans="1:5" x14ac:dyDescent="0.25">
      <c r="A95" s="3" t="s">
        <v>180</v>
      </c>
      <c r="B95" s="6" t="s">
        <v>110</v>
      </c>
      <c r="C95" s="22">
        <f>87453018-8178875+1700000-5104230</f>
        <v>75869913</v>
      </c>
      <c r="D95" s="22">
        <v>75869913</v>
      </c>
      <c r="E95" s="14">
        <f t="shared" si="7"/>
        <v>0</v>
      </c>
    </row>
    <row r="96" spans="1:5" x14ac:dyDescent="0.25">
      <c r="A96" s="3" t="s">
        <v>181</v>
      </c>
      <c r="B96" s="6" t="s">
        <v>111</v>
      </c>
      <c r="C96" s="22">
        <v>13358417</v>
      </c>
      <c r="D96" s="22">
        <v>13358417</v>
      </c>
      <c r="E96" s="14">
        <f t="shared" si="7"/>
        <v>0</v>
      </c>
    </row>
    <row r="97" spans="1:5" x14ac:dyDescent="0.25">
      <c r="A97" s="3" t="s">
        <v>182</v>
      </c>
      <c r="B97" s="6" t="s">
        <v>112</v>
      </c>
      <c r="C97" s="22">
        <v>96184</v>
      </c>
      <c r="D97" s="22">
        <v>96184</v>
      </c>
      <c r="E97" s="14">
        <f t="shared" si="7"/>
        <v>0</v>
      </c>
    </row>
    <row r="98" spans="1:5" x14ac:dyDescent="0.25">
      <c r="A98" s="3" t="s">
        <v>183</v>
      </c>
      <c r="B98" s="6" t="s">
        <v>113</v>
      </c>
      <c r="C98" s="22">
        <v>2000000</v>
      </c>
      <c r="D98" s="22">
        <v>2000000</v>
      </c>
      <c r="E98" s="14">
        <f t="shared" si="7"/>
        <v>0</v>
      </c>
    </row>
    <row r="99" spans="1:5" ht="31.5" x14ac:dyDescent="0.25">
      <c r="A99" s="3" t="s">
        <v>191</v>
      </c>
      <c r="B99" s="8" t="s">
        <v>114</v>
      </c>
      <c r="C99" s="20">
        <f>79627709+436855</f>
        <v>80064564</v>
      </c>
      <c r="D99" s="20">
        <f>79627709+436855</f>
        <v>80064564</v>
      </c>
      <c r="E99" s="12">
        <f t="shared" si="7"/>
        <v>0</v>
      </c>
    </row>
    <row r="100" spans="1:5" ht="47.25" x14ac:dyDescent="0.25">
      <c r="A100" s="3" t="s">
        <v>184</v>
      </c>
      <c r="B100" s="8" t="s">
        <v>115</v>
      </c>
      <c r="C100" s="20">
        <f>SUM(C101)</f>
        <v>74004000</v>
      </c>
      <c r="D100" s="20">
        <f>SUM(D101)</f>
        <v>74004000</v>
      </c>
      <c r="E100" s="12">
        <f t="shared" si="7"/>
        <v>0</v>
      </c>
    </row>
    <row r="101" spans="1:5" x14ac:dyDescent="0.25">
      <c r="A101" s="3" t="s">
        <v>185</v>
      </c>
      <c r="B101" s="4" t="s">
        <v>116</v>
      </c>
      <c r="C101" s="21">
        <f>SUM(C102:C103)</f>
        <v>74004000</v>
      </c>
      <c r="D101" s="21">
        <f>SUM(D102:D103)</f>
        <v>74004000</v>
      </c>
      <c r="E101" s="13">
        <f t="shared" si="7"/>
        <v>0</v>
      </c>
    </row>
    <row r="102" spans="1:5" x14ac:dyDescent="0.25">
      <c r="A102" s="3" t="s">
        <v>187</v>
      </c>
      <c r="B102" s="6" t="s">
        <v>117</v>
      </c>
      <c r="C102" s="22">
        <v>4000</v>
      </c>
      <c r="D102" s="22">
        <v>4000</v>
      </c>
      <c r="E102" s="14">
        <f t="shared" si="7"/>
        <v>0</v>
      </c>
    </row>
    <row r="103" spans="1:5" ht="16.5" thickBot="1" x14ac:dyDescent="0.3">
      <c r="A103" s="9" t="s">
        <v>186</v>
      </c>
      <c r="B103" s="7" t="s">
        <v>118</v>
      </c>
      <c r="C103" s="26">
        <v>74000000</v>
      </c>
      <c r="D103" s="26">
        <v>74000000</v>
      </c>
      <c r="E103" s="15">
        <f t="shared" si="7"/>
        <v>0</v>
      </c>
    </row>
  </sheetData>
  <mergeCells count="9">
    <mergeCell ref="D7:D8"/>
    <mergeCell ref="E7:E8"/>
    <mergeCell ref="C1:E1"/>
    <mergeCell ref="C2:E2"/>
    <mergeCell ref="C3:E3"/>
    <mergeCell ref="A5:E5"/>
    <mergeCell ref="A7:A8"/>
    <mergeCell ref="B7:B8"/>
    <mergeCell ref="C7:C8"/>
  </mergeCells>
  <pageMargins left="0.59055118110236227" right="0.19685039370078741" top="0.59055118110236227" bottom="0.27559055118110237" header="0" footer="0"/>
  <pageSetup paperSize="9" scale="67" firstPageNumber="168" fitToHeight="7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2.3 (118) </vt:lpstr>
      <vt:lpstr>'Приложение № 2.3 (118) '!Заголовки_для_печати</vt:lpstr>
      <vt:lpstr>'Приложение № 2.3 (118)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Бугаева В.Н.</cp:lastModifiedBy>
  <cp:lastPrinted>2021-05-25T06:17:43Z</cp:lastPrinted>
  <dcterms:created xsi:type="dcterms:W3CDTF">2020-10-17T17:53:10Z</dcterms:created>
  <dcterms:modified xsi:type="dcterms:W3CDTF">2021-05-25T06:17:52Z</dcterms:modified>
</cp:coreProperties>
</file>