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1.1" sheetId="1" r:id="rId1"/>
  </sheets>
  <definedNames>
    <definedName name="_xlnm.Print_Titles" localSheetId="0">'Приложение №1.1'!$A:$B,'Приложение №1.1'!$8:$8</definedName>
    <definedName name="_xlnm.Print_Area" localSheetId="0">'Приложение №1.1'!$A$1:$AC$84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R18" i="1"/>
  <c r="Q18" i="1"/>
  <c r="P18" i="1"/>
  <c r="O18" i="1"/>
  <c r="N18" i="1"/>
  <c r="M18" i="1"/>
  <c r="L18" i="1"/>
  <c r="T18" i="1" l="1"/>
  <c r="K83" i="1" l="1"/>
  <c r="I83" i="1"/>
  <c r="K82" i="1"/>
  <c r="K81" i="1"/>
  <c r="K79" i="1"/>
  <c r="K78" i="1"/>
  <c r="K77" i="1"/>
  <c r="K76" i="1"/>
  <c r="K75" i="1"/>
  <c r="K74" i="1"/>
  <c r="K73" i="1"/>
  <c r="C73" i="1"/>
  <c r="K71" i="1"/>
  <c r="K70" i="1"/>
  <c r="K69" i="1"/>
  <c r="K68" i="1"/>
  <c r="J67" i="1"/>
  <c r="I67" i="1"/>
  <c r="I63" i="1" s="1"/>
  <c r="H67" i="1"/>
  <c r="G67" i="1"/>
  <c r="G63" i="1" s="1"/>
  <c r="F67" i="1"/>
  <c r="E67" i="1"/>
  <c r="E63" i="1" s="1"/>
  <c r="D67" i="1"/>
  <c r="C67" i="1"/>
  <c r="K67" i="1" s="1"/>
  <c r="K66" i="1"/>
  <c r="K65" i="1"/>
  <c r="C64" i="1"/>
  <c r="K64" i="1" s="1"/>
  <c r="J63" i="1"/>
  <c r="H63" i="1"/>
  <c r="F63" i="1"/>
  <c r="D63" i="1"/>
  <c r="K62" i="1"/>
  <c r="K61" i="1"/>
  <c r="K59" i="1"/>
  <c r="K57" i="1"/>
  <c r="K55" i="1"/>
  <c r="K54" i="1"/>
  <c r="K52" i="1"/>
  <c r="K51" i="1"/>
  <c r="K50" i="1"/>
  <c r="K49" i="1"/>
  <c r="K48" i="1"/>
  <c r="K47" i="1"/>
  <c r="G46" i="1"/>
  <c r="K46" i="1" s="1"/>
  <c r="J45" i="1"/>
  <c r="I45" i="1"/>
  <c r="H45" i="1"/>
  <c r="F45" i="1"/>
  <c r="E45" i="1"/>
  <c r="D45" i="1"/>
  <c r="C45" i="1"/>
  <c r="K43" i="1"/>
  <c r="K42" i="1"/>
  <c r="J41" i="1"/>
  <c r="I41" i="1"/>
  <c r="H41" i="1"/>
  <c r="G41" i="1"/>
  <c r="F41" i="1"/>
  <c r="E41" i="1"/>
  <c r="D41" i="1"/>
  <c r="C41" i="1"/>
  <c r="K41" i="1" s="1"/>
  <c r="C39" i="1"/>
  <c r="K39" i="1" s="1"/>
  <c r="J38" i="1"/>
  <c r="I38" i="1"/>
  <c r="H38" i="1"/>
  <c r="G38" i="1"/>
  <c r="F38" i="1"/>
  <c r="E38" i="1"/>
  <c r="D38" i="1"/>
  <c r="K36" i="1"/>
  <c r="K35" i="1"/>
  <c r="K34" i="1"/>
  <c r="K33" i="1"/>
  <c r="K32" i="1"/>
  <c r="K31" i="1"/>
  <c r="K30" i="1"/>
  <c r="J29" i="1"/>
  <c r="I29" i="1"/>
  <c r="H29" i="1"/>
  <c r="G29" i="1"/>
  <c r="F29" i="1"/>
  <c r="E29" i="1"/>
  <c r="D29" i="1"/>
  <c r="C29" i="1"/>
  <c r="K29" i="1" s="1"/>
  <c r="K28" i="1"/>
  <c r="K26" i="1"/>
  <c r="K24" i="1"/>
  <c r="K23" i="1"/>
  <c r="K22" i="1"/>
  <c r="K21" i="1"/>
  <c r="J20" i="1"/>
  <c r="I20" i="1"/>
  <c r="H20" i="1"/>
  <c r="G20" i="1"/>
  <c r="F20" i="1"/>
  <c r="E20" i="1"/>
  <c r="D20" i="1"/>
  <c r="C20" i="1"/>
  <c r="K20" i="1" s="1"/>
  <c r="K19" i="1"/>
  <c r="K18" i="1"/>
  <c r="K17" i="1"/>
  <c r="K16" i="1"/>
  <c r="K15" i="1"/>
  <c r="K14" i="1"/>
  <c r="K13" i="1"/>
  <c r="K12" i="1"/>
  <c r="K11" i="1"/>
  <c r="J10" i="1"/>
  <c r="I10" i="1"/>
  <c r="I9" i="1" s="1"/>
  <c r="I84" i="1" s="1"/>
  <c r="H10" i="1"/>
  <c r="G10" i="1"/>
  <c r="G9" i="1" s="1"/>
  <c r="F10" i="1"/>
  <c r="E10" i="1"/>
  <c r="E9" i="1" s="1"/>
  <c r="E84" i="1" s="1"/>
  <c r="D10" i="1"/>
  <c r="C10" i="1"/>
  <c r="J9" i="1"/>
  <c r="J84" i="1" s="1"/>
  <c r="H9" i="1"/>
  <c r="H84" i="1" s="1"/>
  <c r="F9" i="1"/>
  <c r="F84" i="1" s="1"/>
  <c r="D9" i="1"/>
  <c r="D84" i="1" s="1"/>
  <c r="K10" i="1" l="1"/>
  <c r="C38" i="1"/>
  <c r="K38" i="1" s="1"/>
  <c r="G45" i="1"/>
  <c r="K45" i="1" s="1"/>
  <c r="C63" i="1"/>
  <c r="K63" i="1" s="1"/>
  <c r="L39" i="1"/>
  <c r="L64" i="1"/>
  <c r="G84" i="1" l="1"/>
  <c r="C9" i="1"/>
  <c r="L73" i="1"/>
  <c r="C84" i="1" l="1"/>
  <c r="K84" i="1" s="1"/>
  <c r="K9" i="1"/>
  <c r="T73" i="1" l="1"/>
  <c r="T39" i="1"/>
  <c r="S38" i="1"/>
  <c r="R38" i="1"/>
  <c r="Q38" i="1"/>
  <c r="P38" i="1"/>
  <c r="O38" i="1"/>
  <c r="N38" i="1"/>
  <c r="M38" i="1"/>
  <c r="L38" i="1"/>
  <c r="T38" i="1" s="1"/>
  <c r="P46" i="1" l="1"/>
  <c r="P50" i="1"/>
  <c r="R83" i="1"/>
  <c r="Y50" i="1" l="1"/>
  <c r="T50" i="1"/>
  <c r="AC80" i="1"/>
  <c r="AC72" i="1"/>
  <c r="AC60" i="1"/>
  <c r="AC58" i="1"/>
  <c r="AC56" i="1"/>
  <c r="AC53" i="1"/>
  <c r="AC44" i="1"/>
  <c r="AC40" i="1"/>
  <c r="AC37" i="1"/>
  <c r="AC27" i="1"/>
  <c r="AC25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6" i="1"/>
  <c r="AB65" i="1"/>
  <c r="AB64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4" i="1"/>
  <c r="AB43" i="1"/>
  <c r="AB42" i="1"/>
  <c r="AB40" i="1"/>
  <c r="AB39" i="1"/>
  <c r="AB37" i="1"/>
  <c r="AB36" i="1"/>
  <c r="AB35" i="1"/>
  <c r="AB34" i="1"/>
  <c r="AB33" i="1"/>
  <c r="AB32" i="1"/>
  <c r="AB31" i="1"/>
  <c r="AB30" i="1"/>
  <c r="AB28" i="1"/>
  <c r="AB27" i="1"/>
  <c r="AB26" i="1"/>
  <c r="AB25" i="1"/>
  <c r="AB24" i="1"/>
  <c r="AB23" i="1"/>
  <c r="AB22" i="1"/>
  <c r="AB21" i="1"/>
  <c r="AB19" i="1"/>
  <c r="AB18" i="1"/>
  <c r="AB17" i="1"/>
  <c r="AB16" i="1"/>
  <c r="AB15" i="1"/>
  <c r="AB14" i="1"/>
  <c r="AB13" i="1"/>
  <c r="AB12" i="1"/>
  <c r="AB11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6" i="1"/>
  <c r="AA65" i="1"/>
  <c r="AA64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4" i="1"/>
  <c r="AA43" i="1"/>
  <c r="AA42" i="1"/>
  <c r="AA40" i="1"/>
  <c r="AA39" i="1"/>
  <c r="AA37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19" i="1"/>
  <c r="AA18" i="1"/>
  <c r="AA17" i="1"/>
  <c r="AA16" i="1"/>
  <c r="AA15" i="1"/>
  <c r="AA14" i="1"/>
  <c r="AA13" i="1"/>
  <c r="AA12" i="1"/>
  <c r="AA11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6" i="1"/>
  <c r="Z65" i="1"/>
  <c r="Z64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4" i="1"/>
  <c r="Z43" i="1"/>
  <c r="Z42" i="1"/>
  <c r="Z40" i="1"/>
  <c r="Z39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19" i="1"/>
  <c r="Z18" i="1"/>
  <c r="Z17" i="1"/>
  <c r="Z16" i="1"/>
  <c r="Z15" i="1"/>
  <c r="Z14" i="1"/>
  <c r="Z13" i="1"/>
  <c r="Z12" i="1"/>
  <c r="Z11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6" i="1"/>
  <c r="Y65" i="1"/>
  <c r="Y64" i="1"/>
  <c r="Y62" i="1"/>
  <c r="Y61" i="1"/>
  <c r="Y60" i="1"/>
  <c r="Y59" i="1"/>
  <c r="Y58" i="1"/>
  <c r="Y57" i="1"/>
  <c r="Y56" i="1"/>
  <c r="Y55" i="1"/>
  <c r="Y54" i="1"/>
  <c r="Y53" i="1"/>
  <c r="Y52" i="1"/>
  <c r="Y51" i="1"/>
  <c r="Y49" i="1"/>
  <c r="Y48" i="1"/>
  <c r="Y47" i="1"/>
  <c r="Y46" i="1"/>
  <c r="Y44" i="1"/>
  <c r="Y43" i="1"/>
  <c r="Y42" i="1"/>
  <c r="Y40" i="1"/>
  <c r="Y39" i="1"/>
  <c r="Y37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19" i="1"/>
  <c r="Y18" i="1"/>
  <c r="Y17" i="1"/>
  <c r="Y16" i="1"/>
  <c r="Y15" i="1"/>
  <c r="Y14" i="1"/>
  <c r="Y13" i="1"/>
  <c r="Y12" i="1"/>
  <c r="Y11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6" i="1"/>
  <c r="X65" i="1"/>
  <c r="X64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4" i="1"/>
  <c r="X43" i="1"/>
  <c r="X42" i="1"/>
  <c r="X40" i="1"/>
  <c r="X39" i="1"/>
  <c r="X37" i="1"/>
  <c r="X36" i="1"/>
  <c r="X35" i="1"/>
  <c r="X34" i="1"/>
  <c r="X33" i="1"/>
  <c r="X32" i="1"/>
  <c r="X31" i="1"/>
  <c r="X30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6" i="1"/>
  <c r="W65" i="1"/>
  <c r="W64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4" i="1"/>
  <c r="W43" i="1"/>
  <c r="W42" i="1"/>
  <c r="W40" i="1"/>
  <c r="W39" i="1"/>
  <c r="W37" i="1"/>
  <c r="W36" i="1"/>
  <c r="W35" i="1"/>
  <c r="W34" i="1"/>
  <c r="W33" i="1"/>
  <c r="W32" i="1"/>
  <c r="W31" i="1"/>
  <c r="W30" i="1"/>
  <c r="W28" i="1"/>
  <c r="W27" i="1"/>
  <c r="W26" i="1"/>
  <c r="W25" i="1"/>
  <c r="W24" i="1"/>
  <c r="W23" i="1"/>
  <c r="W22" i="1"/>
  <c r="W21" i="1"/>
  <c r="W19" i="1"/>
  <c r="W18" i="1"/>
  <c r="W17" i="1"/>
  <c r="W16" i="1"/>
  <c r="W15" i="1"/>
  <c r="W14" i="1"/>
  <c r="W13" i="1"/>
  <c r="W12" i="1"/>
  <c r="W11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6" i="1"/>
  <c r="V65" i="1"/>
  <c r="V64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4" i="1"/>
  <c r="V43" i="1"/>
  <c r="V42" i="1"/>
  <c r="V40" i="1"/>
  <c r="V39" i="1"/>
  <c r="V37" i="1"/>
  <c r="V36" i="1"/>
  <c r="V35" i="1"/>
  <c r="V34" i="1"/>
  <c r="V33" i="1"/>
  <c r="V32" i="1"/>
  <c r="V31" i="1"/>
  <c r="V30" i="1"/>
  <c r="V28" i="1"/>
  <c r="V27" i="1"/>
  <c r="V26" i="1"/>
  <c r="V25" i="1"/>
  <c r="V24" i="1"/>
  <c r="V23" i="1"/>
  <c r="V22" i="1"/>
  <c r="V21" i="1"/>
  <c r="V19" i="1"/>
  <c r="V18" i="1"/>
  <c r="V17" i="1"/>
  <c r="V16" i="1"/>
  <c r="V15" i="1"/>
  <c r="V14" i="1"/>
  <c r="V13" i="1"/>
  <c r="V12" i="1"/>
  <c r="V11" i="1"/>
  <c r="U11" i="1"/>
  <c r="U12" i="1"/>
  <c r="U13" i="1"/>
  <c r="U14" i="1"/>
  <c r="U15" i="1"/>
  <c r="U16" i="1"/>
  <c r="U17" i="1"/>
  <c r="U18" i="1"/>
  <c r="U19" i="1"/>
  <c r="U21" i="1"/>
  <c r="U22" i="1"/>
  <c r="U23" i="1"/>
  <c r="U24" i="1"/>
  <c r="U25" i="1"/>
  <c r="U26" i="1"/>
  <c r="U27" i="1"/>
  <c r="U28" i="1"/>
  <c r="U30" i="1"/>
  <c r="U31" i="1"/>
  <c r="U32" i="1"/>
  <c r="U33" i="1"/>
  <c r="U34" i="1"/>
  <c r="U35" i="1"/>
  <c r="U36" i="1"/>
  <c r="U37" i="1"/>
  <c r="U39" i="1"/>
  <c r="U40" i="1"/>
  <c r="U42" i="1"/>
  <c r="U43" i="1"/>
  <c r="U44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4" i="1"/>
  <c r="U65" i="1"/>
  <c r="U66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T83" i="1" l="1"/>
  <c r="T82" i="1"/>
  <c r="T81" i="1"/>
  <c r="T79" i="1"/>
  <c r="T78" i="1"/>
  <c r="T77" i="1"/>
  <c r="T76" i="1"/>
  <c r="T75" i="1"/>
  <c r="T74" i="1"/>
  <c r="T71" i="1"/>
  <c r="T70" i="1"/>
  <c r="T69" i="1"/>
  <c r="T68" i="1"/>
  <c r="S67" i="1"/>
  <c r="R67" i="1"/>
  <c r="Q67" i="1"/>
  <c r="P67" i="1"/>
  <c r="O67" i="1"/>
  <c r="N67" i="1"/>
  <c r="M67" i="1"/>
  <c r="L67" i="1"/>
  <c r="T66" i="1"/>
  <c r="T65" i="1"/>
  <c r="T64" i="1"/>
  <c r="S63" i="1"/>
  <c r="Q63" i="1"/>
  <c r="O63" i="1"/>
  <c r="M63" i="1"/>
  <c r="T62" i="1"/>
  <c r="T61" i="1"/>
  <c r="T59" i="1"/>
  <c r="T57" i="1"/>
  <c r="T55" i="1"/>
  <c r="T54" i="1"/>
  <c r="T52" i="1"/>
  <c r="T51" i="1"/>
  <c r="T49" i="1"/>
  <c r="T48" i="1"/>
  <c r="T47" i="1"/>
  <c r="T46" i="1"/>
  <c r="S45" i="1"/>
  <c r="R45" i="1"/>
  <c r="Q45" i="1"/>
  <c r="P45" i="1"/>
  <c r="O45" i="1"/>
  <c r="N45" i="1"/>
  <c r="M45" i="1"/>
  <c r="L45" i="1"/>
  <c r="T43" i="1"/>
  <c r="T42" i="1"/>
  <c r="S41" i="1"/>
  <c r="R41" i="1"/>
  <c r="Q41" i="1"/>
  <c r="P41" i="1"/>
  <c r="O41" i="1"/>
  <c r="N41" i="1"/>
  <c r="M41" i="1"/>
  <c r="L41" i="1"/>
  <c r="T36" i="1"/>
  <c r="T35" i="1"/>
  <c r="T34" i="1"/>
  <c r="T33" i="1"/>
  <c r="T32" i="1"/>
  <c r="T31" i="1"/>
  <c r="T30" i="1"/>
  <c r="S29" i="1"/>
  <c r="R29" i="1"/>
  <c r="Q29" i="1"/>
  <c r="P29" i="1"/>
  <c r="O29" i="1"/>
  <c r="N29" i="1"/>
  <c r="M29" i="1"/>
  <c r="L29" i="1"/>
  <c r="T28" i="1"/>
  <c r="T26" i="1"/>
  <c r="T24" i="1"/>
  <c r="T23" i="1"/>
  <c r="T22" i="1"/>
  <c r="T21" i="1"/>
  <c r="S20" i="1"/>
  <c r="R20" i="1"/>
  <c r="Q20" i="1"/>
  <c r="P20" i="1"/>
  <c r="O20" i="1"/>
  <c r="N20" i="1"/>
  <c r="M20" i="1"/>
  <c r="L20" i="1"/>
  <c r="T19" i="1"/>
  <c r="T17" i="1"/>
  <c r="T16" i="1"/>
  <c r="T15" i="1"/>
  <c r="T14" i="1"/>
  <c r="T13" i="1"/>
  <c r="T12" i="1"/>
  <c r="T11" i="1"/>
  <c r="S10" i="1"/>
  <c r="R10" i="1"/>
  <c r="Q10" i="1"/>
  <c r="Q9" i="1" s="1"/>
  <c r="P10" i="1"/>
  <c r="O10" i="1"/>
  <c r="O9" i="1" s="1"/>
  <c r="N10" i="1"/>
  <c r="M10" i="1"/>
  <c r="M9" i="1" s="1"/>
  <c r="L10" i="1"/>
  <c r="S9" i="1"/>
  <c r="M84" i="1" l="1"/>
  <c r="Q84" i="1"/>
  <c r="O84" i="1"/>
  <c r="S84" i="1"/>
  <c r="T20" i="1"/>
  <c r="L9" i="1"/>
  <c r="N9" i="1"/>
  <c r="P9" i="1"/>
  <c r="R9" i="1"/>
  <c r="T29" i="1"/>
  <c r="T41" i="1"/>
  <c r="T45" i="1"/>
  <c r="T67" i="1"/>
  <c r="T10" i="1"/>
  <c r="V45" i="1"/>
  <c r="L63" i="1"/>
  <c r="N63" i="1"/>
  <c r="P63" i="1"/>
  <c r="R63" i="1"/>
  <c r="W45" i="1"/>
  <c r="X45" i="1"/>
  <c r="Y45" i="1"/>
  <c r="Z45" i="1"/>
  <c r="AA45" i="1"/>
  <c r="AB45" i="1"/>
  <c r="T9" i="1" l="1"/>
  <c r="U45" i="1"/>
  <c r="T63" i="1"/>
  <c r="P84" i="1"/>
  <c r="R84" i="1"/>
  <c r="N84" i="1"/>
  <c r="L84" i="1"/>
  <c r="V20" i="1"/>
  <c r="W20" i="1"/>
  <c r="X20" i="1"/>
  <c r="Y20" i="1"/>
  <c r="Z20" i="1"/>
  <c r="AA20" i="1"/>
  <c r="AB20" i="1"/>
  <c r="U20" i="1"/>
  <c r="V10" i="1"/>
  <c r="W10" i="1"/>
  <c r="X10" i="1"/>
  <c r="Y10" i="1"/>
  <c r="Z10" i="1"/>
  <c r="AA10" i="1"/>
  <c r="AB10" i="1"/>
  <c r="U10" i="1"/>
  <c r="T84" i="1" l="1"/>
  <c r="V41" i="1"/>
  <c r="W41" i="1"/>
  <c r="X41" i="1"/>
  <c r="Y41" i="1"/>
  <c r="Z41" i="1"/>
  <c r="AA41" i="1"/>
  <c r="AB41" i="1"/>
  <c r="U41" i="1"/>
  <c r="AA38" i="1"/>
  <c r="Y38" i="1"/>
  <c r="W38" i="1"/>
  <c r="AB38" i="1"/>
  <c r="Z38" i="1"/>
  <c r="X38" i="1"/>
  <c r="V38" i="1"/>
  <c r="U38" i="1"/>
  <c r="V29" i="1"/>
  <c r="W29" i="1"/>
  <c r="X29" i="1"/>
  <c r="Y29" i="1"/>
  <c r="Z29" i="1"/>
  <c r="AA29" i="1"/>
  <c r="AB29" i="1"/>
  <c r="U29" i="1"/>
  <c r="AC81" i="1"/>
  <c r="AC83" i="1"/>
  <c r="AC82" i="1"/>
  <c r="AC79" i="1"/>
  <c r="AC78" i="1"/>
  <c r="AC77" i="1"/>
  <c r="AC76" i="1"/>
  <c r="AC75" i="1"/>
  <c r="AC74" i="1"/>
  <c r="AC73" i="1"/>
  <c r="AC71" i="1"/>
  <c r="AC70" i="1"/>
  <c r="AC69" i="1"/>
  <c r="AC68" i="1"/>
  <c r="AC66" i="1"/>
  <c r="AC65" i="1"/>
  <c r="AC64" i="1"/>
  <c r="AC62" i="1"/>
  <c r="AC61" i="1"/>
  <c r="AC59" i="1"/>
  <c r="AC57" i="1"/>
  <c r="AC55" i="1"/>
  <c r="AC54" i="1"/>
  <c r="AC52" i="1"/>
  <c r="AC51" i="1"/>
  <c r="AC50" i="1"/>
  <c r="AC49" i="1"/>
  <c r="AC48" i="1"/>
  <c r="AC47" i="1"/>
  <c r="AC46" i="1"/>
  <c r="AC43" i="1"/>
  <c r="AC42" i="1"/>
  <c r="AC36" i="1"/>
  <c r="AC35" i="1"/>
  <c r="AC34" i="1"/>
  <c r="AC33" i="1"/>
  <c r="AC32" i="1"/>
  <c r="AC31" i="1"/>
  <c r="AC30" i="1"/>
  <c r="AC28" i="1"/>
  <c r="AC26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U63" i="1" l="1"/>
  <c r="U67" i="1"/>
  <c r="W63" i="1"/>
  <c r="W67" i="1"/>
  <c r="Y63" i="1"/>
  <c r="Y67" i="1"/>
  <c r="AA63" i="1"/>
  <c r="AA67" i="1"/>
  <c r="V63" i="1"/>
  <c r="V67" i="1"/>
  <c r="X63" i="1"/>
  <c r="X67" i="1"/>
  <c r="Z63" i="1"/>
  <c r="Z67" i="1"/>
  <c r="AB63" i="1"/>
  <c r="AB67" i="1"/>
  <c r="AC41" i="1"/>
  <c r="U9" i="1"/>
  <c r="X9" i="1"/>
  <c r="AB9" i="1"/>
  <c r="Y9" i="1"/>
  <c r="AC67" i="1"/>
  <c r="V9" i="1"/>
  <c r="W9" i="1"/>
  <c r="W84" i="1"/>
  <c r="Y84" i="1"/>
  <c r="X84" i="1"/>
  <c r="AC39" i="1"/>
  <c r="AC45" i="1"/>
  <c r="AC38" i="1"/>
  <c r="AC29" i="1"/>
  <c r="AC63" i="1"/>
  <c r="AA84" i="1" l="1"/>
  <c r="AA9" i="1"/>
  <c r="Z84" i="1"/>
  <c r="Z9" i="1"/>
  <c r="AB84" i="1"/>
  <c r="AC9" i="1"/>
  <c r="V84" i="1"/>
  <c r="U84" i="1" l="1"/>
  <c r="AC84" i="1" l="1"/>
</calcChain>
</file>

<file path=xl/sharedStrings.xml><?xml version="1.0" encoding="utf-8"?>
<sst xmlns="http://schemas.openxmlformats.org/spreadsheetml/2006/main" count="94" uniqueCount="76">
  <si>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</si>
  <si>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</si>
  <si>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</si>
  <si>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</si>
  <si>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</si>
  <si>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</si>
  <si>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</si>
  <si>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</si>
  <si>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</si>
  <si>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</si>
  <si>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</si>
  <si>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</si>
  <si>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</si>
  <si>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</si>
  <si>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</si>
  <si>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</si>
  <si>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</si>
  <si>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</si>
  <si>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</si>
  <si>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</si>
  <si>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</si>
  <si>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</si>
  <si>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</si>
  <si>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</si>
  <si>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</si>
  <si>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</si>
  <si>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</si>
  <si>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</si>
  <si>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</si>
  <si>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</si>
  <si>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</si>
  <si>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</si>
  <si>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</si>
  <si>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Платежи за пользование водными ресурсами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</si>
  <si>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</si>
  <si>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</si>
  <si>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</si>
  <si>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</si>
  <si>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</si>
  <si>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</si>
  <si>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</si>
  <si>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</si>
  <si>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</si>
  <si>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</si>
  <si>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</t>
  </si>
  <si>
    <t>Перечисление процентов за пользование кредитами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</si>
  <si>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</si>
  <si>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</si>
  <si>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</si>
  <si>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</si>
  <si>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</si>
  <si>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</si>
  <si>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</si>
  <si>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</si>
  <si>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</si>
  <si>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</si>
  <si>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Экологические фонды</t>
  </si>
  <si>
    <t>Республиканский целевой бюджетный экологический фонд</t>
  </si>
  <si>
    <t>Территориальные целевые бюджетные экологические фонды</t>
  </si>
  <si>
    <t>Фонд по обеспечению государственных гарантий по расчетам с гражданами, имеющими подтвержденное документально право на земельную долю (пай)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</si>
  <si>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</si>
  <si>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</si>
  <si>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</si>
  <si>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</si>
  <si>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"О республиканском бюджете на 2021 год"</t>
  </si>
  <si>
    <t>Приложение № 1.1</t>
  </si>
  <si>
    <t xml:space="preserve">к Закону Приднестровской Молдавской Республики </t>
  </si>
  <si>
    <t>Фонд развития мелиоративного комплекса</t>
  </si>
  <si>
    <t>Фонд поддержки сельского хозяйства</t>
  </si>
  <si>
    <t>Единый таможенный платеж</t>
  </si>
  <si>
    <t>Доходы  консолидированного бюджета в разрезе основных видов налоговых, неналоговых и иных обязательных платежей на 2021 год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</si>
  <si>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</si>
  <si>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ИТОГО</t>
  </si>
  <si>
    <t>Действующая редакция к Закону ПМР "О республиканском бюджете  на 2021 год"</t>
  </si>
  <si>
    <t>Предлагаемая редакция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</si>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</sst>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_(* #,##0.00_);_(* \(#,##0.00\);_(* &quot;-&quot;??_);_(@_)"/>
    <numFmt numFmtId="168" formatCode="_-* #,##0\ _₽_-;\-* #,##0\ _₽_-;_-* &quot;-&quot;??\ _₽_-;_-@_-"/>
    <numFmt numFmtId="169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5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168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169" fontId="8" fillId="2" borderId="2" xfId="2" applyNumberFormat="1" applyFont="1" applyFill="1" applyBorder="1" applyAlignment="1">
      <alignment horizontal="center" vertical="center"/>
    </xf>
    <xf numFmtId="169" fontId="8" fillId="2" borderId="1" xfId="2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horizontal="center" vertical="center"/>
    </xf>
    <xf numFmtId="169" fontId="5" fillId="2" borderId="2" xfId="2" applyNumberFormat="1" applyFont="1" applyFill="1" applyBorder="1" applyAlignment="1">
      <alignment horizontal="center" vertical="center"/>
    </xf>
    <xf numFmtId="169" fontId="5" fillId="2" borderId="1" xfId="2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vertical="center" wrapText="1"/>
    </xf>
    <xf numFmtId="165" fontId="5" fillId="2" borderId="0" xfId="0" applyNumberFormat="1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64" fontId="8" fillId="2" borderId="8" xfId="1" applyNumberFormat="1" applyFont="1" applyFill="1" applyBorder="1" applyAlignment="1">
      <alignment horizontal="center" vertical="center"/>
    </xf>
    <xf numFmtId="169" fontId="8" fillId="2" borderId="8" xfId="2" applyNumberFormat="1" applyFont="1" applyFill="1" applyBorder="1" applyAlignment="1">
      <alignment horizontal="center" vertical="center"/>
    </xf>
    <xf numFmtId="169" fontId="8" fillId="2" borderId="9" xfId="2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169" fontId="5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 wrapText="1"/>
    </xf>
  </cellXfs>
  <cellStyles count="5">
    <cellStyle name="Обычный" xfId="0" builtinId="0"/>
    <cellStyle name="Финансовый" xfId="2" builtinId="3"/>
    <cellStyle name="Финансовый 2" xfId="1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1"/>
  <sheetViews>
    <sheetView tabSelected="1" view="pageBreakPreview" zoomScaleNormal="90" zoomScaleSheetLayoutView="100" workbookViewId="0">
      <pane xSplit="2" ySplit="8" topLeftCell="C9" activePane="bottomRight" state="frozenSplit"/>
      <selection pane="topRight" activeCell="D1" sqref="D1"/>
      <selection pane="bottomLeft" activeCell="A14" sqref="A14"/>
      <selection pane="bottomRight" activeCell="I85" sqref="I85"/>
    </sheetView>
  </sheetViews>
  <sheetFormatPr defaultColWidth="58.28515625" defaultRowHeight="15.75" x14ac:dyDescent="0.25"/>
  <cols>
    <col min="1" max="1" width="9" style="4" bestFit="1" customWidth="1"/>
    <col min="2" max="2" width="51.42578125" style="5" customWidth="1"/>
    <col min="3" max="3" width="15.5703125" style="6" customWidth="1"/>
    <col min="4" max="5" width="13.42578125" style="6" bestFit="1" customWidth="1"/>
    <col min="6" max="6" width="15.85546875" style="6" bestFit="1" customWidth="1"/>
    <col min="7" max="7" width="13.42578125" style="6" bestFit="1" customWidth="1"/>
    <col min="8" max="8" width="15.85546875" style="6" bestFit="1" customWidth="1"/>
    <col min="9" max="9" width="13.42578125" style="6" bestFit="1" customWidth="1"/>
    <col min="10" max="10" width="12.42578125" style="6" bestFit="1" customWidth="1"/>
    <col min="11" max="11" width="15.140625" style="12" customWidth="1"/>
    <col min="12" max="12" width="14.85546875" style="4" bestFit="1" customWidth="1"/>
    <col min="13" max="17" width="13.42578125" style="4" bestFit="1" customWidth="1"/>
    <col min="18" max="18" width="15.7109375" style="4" customWidth="1"/>
    <col min="19" max="19" width="13" style="4" customWidth="1"/>
    <col min="20" max="20" width="14.5703125" style="4" customWidth="1"/>
    <col min="21" max="21" width="12.42578125" style="4" bestFit="1" customWidth="1"/>
    <col min="22" max="22" width="11" style="4" bestFit="1" customWidth="1"/>
    <col min="23" max="23" width="12" style="4" customWidth="1"/>
    <col min="24" max="24" width="11.7109375" style="4" customWidth="1"/>
    <col min="25" max="25" width="11.42578125" style="4" customWidth="1"/>
    <col min="26" max="26" width="11.140625" style="4" customWidth="1"/>
    <col min="27" max="27" width="12.28515625" style="4" bestFit="1" customWidth="1"/>
    <col min="28" max="28" width="9.7109375" style="4" customWidth="1"/>
    <col min="29" max="29" width="11" style="4" bestFit="1" customWidth="1"/>
    <col min="30" max="250" width="58.28515625" style="4"/>
    <col min="251" max="251" width="8" style="4" customWidth="1"/>
    <col min="252" max="252" width="67" style="4" customWidth="1"/>
    <col min="253" max="253" width="13.85546875" style="4" customWidth="1"/>
    <col min="254" max="256" width="13.85546875" style="4" bestFit="1" customWidth="1"/>
    <col min="257" max="257" width="12.7109375" style="4" bestFit="1" customWidth="1"/>
    <col min="258" max="258" width="14.28515625" style="4" customWidth="1"/>
    <col min="259" max="259" width="15.28515625" style="4" bestFit="1" customWidth="1"/>
    <col min="260" max="260" width="12.7109375" style="4" bestFit="1" customWidth="1"/>
    <col min="261" max="261" width="15.42578125" style="4" bestFit="1" customWidth="1"/>
    <col min="262" max="262" width="17.7109375" style="4" bestFit="1" customWidth="1"/>
    <col min="263" max="263" width="7.7109375" style="4" bestFit="1" customWidth="1"/>
    <col min="264" max="264" width="13.28515625" style="4" customWidth="1"/>
    <col min="265" max="265" width="23.5703125" style="4" customWidth="1"/>
    <col min="266" max="506" width="58.28515625" style="4"/>
    <col min="507" max="507" width="8" style="4" customWidth="1"/>
    <col min="508" max="508" width="67" style="4" customWidth="1"/>
    <col min="509" max="509" width="13.85546875" style="4" customWidth="1"/>
    <col min="510" max="512" width="13.85546875" style="4" bestFit="1" customWidth="1"/>
    <col min="513" max="513" width="12.7109375" style="4" bestFit="1" customWidth="1"/>
    <col min="514" max="514" width="14.28515625" style="4" customWidth="1"/>
    <col min="515" max="515" width="15.28515625" style="4" bestFit="1" customWidth="1"/>
    <col min="516" max="516" width="12.7109375" style="4" bestFit="1" customWidth="1"/>
    <col min="517" max="517" width="15.42578125" style="4" bestFit="1" customWidth="1"/>
    <col min="518" max="518" width="17.7109375" style="4" bestFit="1" customWidth="1"/>
    <col min="519" max="519" width="7.7109375" style="4" bestFit="1" customWidth="1"/>
    <col min="520" max="520" width="13.28515625" style="4" customWidth="1"/>
    <col min="521" max="521" width="23.5703125" style="4" customWidth="1"/>
    <col min="522" max="762" width="58.28515625" style="4"/>
    <col min="763" max="763" width="8" style="4" customWidth="1"/>
    <col min="764" max="764" width="67" style="4" customWidth="1"/>
    <col min="765" max="765" width="13.85546875" style="4" customWidth="1"/>
    <col min="766" max="768" width="13.85546875" style="4" bestFit="1" customWidth="1"/>
    <col min="769" max="769" width="12.7109375" style="4" bestFit="1" customWidth="1"/>
    <col min="770" max="770" width="14.28515625" style="4" customWidth="1"/>
    <col min="771" max="771" width="15.28515625" style="4" bestFit="1" customWidth="1"/>
    <col min="772" max="772" width="12.7109375" style="4" bestFit="1" customWidth="1"/>
    <col min="773" max="773" width="15.42578125" style="4" bestFit="1" customWidth="1"/>
    <col min="774" max="774" width="17.7109375" style="4" bestFit="1" customWidth="1"/>
    <col min="775" max="775" width="7.7109375" style="4" bestFit="1" customWidth="1"/>
    <col min="776" max="776" width="13.28515625" style="4" customWidth="1"/>
    <col min="777" max="777" width="23.5703125" style="4" customWidth="1"/>
    <col min="778" max="1018" width="58.28515625" style="4"/>
    <col min="1019" max="1019" width="8" style="4" customWidth="1"/>
    <col min="1020" max="1020" width="67" style="4" customWidth="1"/>
    <col min="1021" max="1021" width="13.85546875" style="4" customWidth="1"/>
    <col min="1022" max="1024" width="13.85546875" style="4" bestFit="1" customWidth="1"/>
    <col min="1025" max="1025" width="12.7109375" style="4" bestFit="1" customWidth="1"/>
    <col min="1026" max="1026" width="14.28515625" style="4" customWidth="1"/>
    <col min="1027" max="1027" width="15.28515625" style="4" bestFit="1" customWidth="1"/>
    <col min="1028" max="1028" width="12.7109375" style="4" bestFit="1" customWidth="1"/>
    <col min="1029" max="1029" width="15.42578125" style="4" bestFit="1" customWidth="1"/>
    <col min="1030" max="1030" width="17.7109375" style="4" bestFit="1" customWidth="1"/>
    <col min="1031" max="1031" width="7.7109375" style="4" bestFit="1" customWidth="1"/>
    <col min="1032" max="1032" width="13.28515625" style="4" customWidth="1"/>
    <col min="1033" max="1033" width="23.5703125" style="4" customWidth="1"/>
    <col min="1034" max="1274" width="58.28515625" style="4"/>
    <col min="1275" max="1275" width="8" style="4" customWidth="1"/>
    <col min="1276" max="1276" width="67" style="4" customWidth="1"/>
    <col min="1277" max="1277" width="13.85546875" style="4" customWidth="1"/>
    <col min="1278" max="1280" width="13.85546875" style="4" bestFit="1" customWidth="1"/>
    <col min="1281" max="1281" width="12.7109375" style="4" bestFit="1" customWidth="1"/>
    <col min="1282" max="1282" width="14.28515625" style="4" customWidth="1"/>
    <col min="1283" max="1283" width="15.28515625" style="4" bestFit="1" customWidth="1"/>
    <col min="1284" max="1284" width="12.7109375" style="4" bestFit="1" customWidth="1"/>
    <col min="1285" max="1285" width="15.42578125" style="4" bestFit="1" customWidth="1"/>
    <col min="1286" max="1286" width="17.7109375" style="4" bestFit="1" customWidth="1"/>
    <col min="1287" max="1287" width="7.7109375" style="4" bestFit="1" customWidth="1"/>
    <col min="1288" max="1288" width="13.28515625" style="4" customWidth="1"/>
    <col min="1289" max="1289" width="23.5703125" style="4" customWidth="1"/>
    <col min="1290" max="1530" width="58.28515625" style="4"/>
    <col min="1531" max="1531" width="8" style="4" customWidth="1"/>
    <col min="1532" max="1532" width="67" style="4" customWidth="1"/>
    <col min="1533" max="1533" width="13.85546875" style="4" customWidth="1"/>
    <col min="1534" max="1536" width="13.85546875" style="4" bestFit="1" customWidth="1"/>
    <col min="1537" max="1537" width="12.7109375" style="4" bestFit="1" customWidth="1"/>
    <col min="1538" max="1538" width="14.28515625" style="4" customWidth="1"/>
    <col min="1539" max="1539" width="15.28515625" style="4" bestFit="1" customWidth="1"/>
    <col min="1540" max="1540" width="12.7109375" style="4" bestFit="1" customWidth="1"/>
    <col min="1541" max="1541" width="15.42578125" style="4" bestFit="1" customWidth="1"/>
    <col min="1542" max="1542" width="17.7109375" style="4" bestFit="1" customWidth="1"/>
    <col min="1543" max="1543" width="7.7109375" style="4" bestFit="1" customWidth="1"/>
    <col min="1544" max="1544" width="13.28515625" style="4" customWidth="1"/>
    <col min="1545" max="1545" width="23.5703125" style="4" customWidth="1"/>
    <col min="1546" max="1786" width="58.28515625" style="4"/>
    <col min="1787" max="1787" width="8" style="4" customWidth="1"/>
    <col min="1788" max="1788" width="67" style="4" customWidth="1"/>
    <col min="1789" max="1789" width="13.85546875" style="4" customWidth="1"/>
    <col min="1790" max="1792" width="13.85546875" style="4" bestFit="1" customWidth="1"/>
    <col min="1793" max="1793" width="12.7109375" style="4" bestFit="1" customWidth="1"/>
    <col min="1794" max="1794" width="14.28515625" style="4" customWidth="1"/>
    <col min="1795" max="1795" width="15.28515625" style="4" bestFit="1" customWidth="1"/>
    <col min="1796" max="1796" width="12.7109375" style="4" bestFit="1" customWidth="1"/>
    <col min="1797" max="1797" width="15.42578125" style="4" bestFit="1" customWidth="1"/>
    <col min="1798" max="1798" width="17.7109375" style="4" bestFit="1" customWidth="1"/>
    <col min="1799" max="1799" width="7.7109375" style="4" bestFit="1" customWidth="1"/>
    <col min="1800" max="1800" width="13.28515625" style="4" customWidth="1"/>
    <col min="1801" max="1801" width="23.5703125" style="4" customWidth="1"/>
    <col min="1802" max="2042" width="58.28515625" style="4"/>
    <col min="2043" max="2043" width="8" style="4" customWidth="1"/>
    <col min="2044" max="2044" width="67" style="4" customWidth="1"/>
    <col min="2045" max="2045" width="13.85546875" style="4" customWidth="1"/>
    <col min="2046" max="2048" width="13.85546875" style="4" bestFit="1" customWidth="1"/>
    <col min="2049" max="2049" width="12.7109375" style="4" bestFit="1" customWidth="1"/>
    <col min="2050" max="2050" width="14.28515625" style="4" customWidth="1"/>
    <col min="2051" max="2051" width="15.28515625" style="4" bestFit="1" customWidth="1"/>
    <col min="2052" max="2052" width="12.7109375" style="4" bestFit="1" customWidth="1"/>
    <col min="2053" max="2053" width="15.42578125" style="4" bestFit="1" customWidth="1"/>
    <col min="2054" max="2054" width="17.7109375" style="4" bestFit="1" customWidth="1"/>
    <col min="2055" max="2055" width="7.7109375" style="4" bestFit="1" customWidth="1"/>
    <col min="2056" max="2056" width="13.28515625" style="4" customWidth="1"/>
    <col min="2057" max="2057" width="23.5703125" style="4" customWidth="1"/>
    <col min="2058" max="2298" width="58.28515625" style="4"/>
    <col min="2299" max="2299" width="8" style="4" customWidth="1"/>
    <col min="2300" max="2300" width="67" style="4" customWidth="1"/>
    <col min="2301" max="2301" width="13.85546875" style="4" customWidth="1"/>
    <col min="2302" max="2304" width="13.85546875" style="4" bestFit="1" customWidth="1"/>
    <col min="2305" max="2305" width="12.7109375" style="4" bestFit="1" customWidth="1"/>
    <col min="2306" max="2306" width="14.28515625" style="4" customWidth="1"/>
    <col min="2307" max="2307" width="15.28515625" style="4" bestFit="1" customWidth="1"/>
    <col min="2308" max="2308" width="12.7109375" style="4" bestFit="1" customWidth="1"/>
    <col min="2309" max="2309" width="15.42578125" style="4" bestFit="1" customWidth="1"/>
    <col min="2310" max="2310" width="17.7109375" style="4" bestFit="1" customWidth="1"/>
    <col min="2311" max="2311" width="7.7109375" style="4" bestFit="1" customWidth="1"/>
    <col min="2312" max="2312" width="13.28515625" style="4" customWidth="1"/>
    <col min="2313" max="2313" width="23.5703125" style="4" customWidth="1"/>
    <col min="2314" max="2554" width="58.28515625" style="4"/>
    <col min="2555" max="2555" width="8" style="4" customWidth="1"/>
    <col min="2556" max="2556" width="67" style="4" customWidth="1"/>
    <col min="2557" max="2557" width="13.85546875" style="4" customWidth="1"/>
    <col min="2558" max="2560" width="13.85546875" style="4" bestFit="1" customWidth="1"/>
    <col min="2561" max="2561" width="12.7109375" style="4" bestFit="1" customWidth="1"/>
    <col min="2562" max="2562" width="14.28515625" style="4" customWidth="1"/>
    <col min="2563" max="2563" width="15.28515625" style="4" bestFit="1" customWidth="1"/>
    <col min="2564" max="2564" width="12.7109375" style="4" bestFit="1" customWidth="1"/>
    <col min="2565" max="2565" width="15.42578125" style="4" bestFit="1" customWidth="1"/>
    <col min="2566" max="2566" width="17.7109375" style="4" bestFit="1" customWidth="1"/>
    <col min="2567" max="2567" width="7.7109375" style="4" bestFit="1" customWidth="1"/>
    <col min="2568" max="2568" width="13.28515625" style="4" customWidth="1"/>
    <col min="2569" max="2569" width="23.5703125" style="4" customWidth="1"/>
    <col min="2570" max="2810" width="58.28515625" style="4"/>
    <col min="2811" max="2811" width="8" style="4" customWidth="1"/>
    <col min="2812" max="2812" width="67" style="4" customWidth="1"/>
    <col min="2813" max="2813" width="13.85546875" style="4" customWidth="1"/>
    <col min="2814" max="2816" width="13.85546875" style="4" bestFit="1" customWidth="1"/>
    <col min="2817" max="2817" width="12.7109375" style="4" bestFit="1" customWidth="1"/>
    <col min="2818" max="2818" width="14.28515625" style="4" customWidth="1"/>
    <col min="2819" max="2819" width="15.28515625" style="4" bestFit="1" customWidth="1"/>
    <col min="2820" max="2820" width="12.7109375" style="4" bestFit="1" customWidth="1"/>
    <col min="2821" max="2821" width="15.42578125" style="4" bestFit="1" customWidth="1"/>
    <col min="2822" max="2822" width="17.7109375" style="4" bestFit="1" customWidth="1"/>
    <col min="2823" max="2823" width="7.7109375" style="4" bestFit="1" customWidth="1"/>
    <col min="2824" max="2824" width="13.28515625" style="4" customWidth="1"/>
    <col min="2825" max="2825" width="23.5703125" style="4" customWidth="1"/>
    <col min="2826" max="3066" width="58.28515625" style="4"/>
    <col min="3067" max="3067" width="8" style="4" customWidth="1"/>
    <col min="3068" max="3068" width="67" style="4" customWidth="1"/>
    <col min="3069" max="3069" width="13.85546875" style="4" customWidth="1"/>
    <col min="3070" max="3072" width="13.85546875" style="4" bestFit="1" customWidth="1"/>
    <col min="3073" max="3073" width="12.7109375" style="4" bestFit="1" customWidth="1"/>
    <col min="3074" max="3074" width="14.28515625" style="4" customWidth="1"/>
    <col min="3075" max="3075" width="15.28515625" style="4" bestFit="1" customWidth="1"/>
    <col min="3076" max="3076" width="12.7109375" style="4" bestFit="1" customWidth="1"/>
    <col min="3077" max="3077" width="15.42578125" style="4" bestFit="1" customWidth="1"/>
    <col min="3078" max="3078" width="17.7109375" style="4" bestFit="1" customWidth="1"/>
    <col min="3079" max="3079" width="7.7109375" style="4" bestFit="1" customWidth="1"/>
    <col min="3080" max="3080" width="13.28515625" style="4" customWidth="1"/>
    <col min="3081" max="3081" width="23.5703125" style="4" customWidth="1"/>
    <col min="3082" max="3322" width="58.28515625" style="4"/>
    <col min="3323" max="3323" width="8" style="4" customWidth="1"/>
    <col min="3324" max="3324" width="67" style="4" customWidth="1"/>
    <col min="3325" max="3325" width="13.85546875" style="4" customWidth="1"/>
    <col min="3326" max="3328" width="13.85546875" style="4" bestFit="1" customWidth="1"/>
    <col min="3329" max="3329" width="12.7109375" style="4" bestFit="1" customWidth="1"/>
    <col min="3330" max="3330" width="14.28515625" style="4" customWidth="1"/>
    <col min="3331" max="3331" width="15.28515625" style="4" bestFit="1" customWidth="1"/>
    <col min="3332" max="3332" width="12.7109375" style="4" bestFit="1" customWidth="1"/>
    <col min="3333" max="3333" width="15.42578125" style="4" bestFit="1" customWidth="1"/>
    <col min="3334" max="3334" width="17.7109375" style="4" bestFit="1" customWidth="1"/>
    <col min="3335" max="3335" width="7.7109375" style="4" bestFit="1" customWidth="1"/>
    <col min="3336" max="3336" width="13.28515625" style="4" customWidth="1"/>
    <col min="3337" max="3337" width="23.5703125" style="4" customWidth="1"/>
    <col min="3338" max="3578" width="58.28515625" style="4"/>
    <col min="3579" max="3579" width="8" style="4" customWidth="1"/>
    <col min="3580" max="3580" width="67" style="4" customWidth="1"/>
    <col min="3581" max="3581" width="13.85546875" style="4" customWidth="1"/>
    <col min="3582" max="3584" width="13.85546875" style="4" bestFit="1" customWidth="1"/>
    <col min="3585" max="3585" width="12.7109375" style="4" bestFit="1" customWidth="1"/>
    <col min="3586" max="3586" width="14.28515625" style="4" customWidth="1"/>
    <col min="3587" max="3587" width="15.28515625" style="4" bestFit="1" customWidth="1"/>
    <col min="3588" max="3588" width="12.7109375" style="4" bestFit="1" customWidth="1"/>
    <col min="3589" max="3589" width="15.42578125" style="4" bestFit="1" customWidth="1"/>
    <col min="3590" max="3590" width="17.7109375" style="4" bestFit="1" customWidth="1"/>
    <col min="3591" max="3591" width="7.7109375" style="4" bestFit="1" customWidth="1"/>
    <col min="3592" max="3592" width="13.28515625" style="4" customWidth="1"/>
    <col min="3593" max="3593" width="23.5703125" style="4" customWidth="1"/>
    <col min="3594" max="3834" width="58.28515625" style="4"/>
    <col min="3835" max="3835" width="8" style="4" customWidth="1"/>
    <col min="3836" max="3836" width="67" style="4" customWidth="1"/>
    <col min="3837" max="3837" width="13.85546875" style="4" customWidth="1"/>
    <col min="3838" max="3840" width="13.85546875" style="4" bestFit="1" customWidth="1"/>
    <col min="3841" max="3841" width="12.7109375" style="4" bestFit="1" customWidth="1"/>
    <col min="3842" max="3842" width="14.28515625" style="4" customWidth="1"/>
    <col min="3843" max="3843" width="15.28515625" style="4" bestFit="1" customWidth="1"/>
    <col min="3844" max="3844" width="12.7109375" style="4" bestFit="1" customWidth="1"/>
    <col min="3845" max="3845" width="15.42578125" style="4" bestFit="1" customWidth="1"/>
    <col min="3846" max="3846" width="17.7109375" style="4" bestFit="1" customWidth="1"/>
    <col min="3847" max="3847" width="7.7109375" style="4" bestFit="1" customWidth="1"/>
    <col min="3848" max="3848" width="13.28515625" style="4" customWidth="1"/>
    <col min="3849" max="3849" width="23.5703125" style="4" customWidth="1"/>
    <col min="3850" max="4090" width="58.28515625" style="4"/>
    <col min="4091" max="4091" width="8" style="4" customWidth="1"/>
    <col min="4092" max="4092" width="67" style="4" customWidth="1"/>
    <col min="4093" max="4093" width="13.85546875" style="4" customWidth="1"/>
    <col min="4094" max="4096" width="13.85546875" style="4" bestFit="1" customWidth="1"/>
    <col min="4097" max="4097" width="12.7109375" style="4" bestFit="1" customWidth="1"/>
    <col min="4098" max="4098" width="14.28515625" style="4" customWidth="1"/>
    <col min="4099" max="4099" width="15.28515625" style="4" bestFit="1" customWidth="1"/>
    <col min="4100" max="4100" width="12.7109375" style="4" bestFit="1" customWidth="1"/>
    <col min="4101" max="4101" width="15.42578125" style="4" bestFit="1" customWidth="1"/>
    <col min="4102" max="4102" width="17.7109375" style="4" bestFit="1" customWidth="1"/>
    <col min="4103" max="4103" width="7.7109375" style="4" bestFit="1" customWidth="1"/>
    <col min="4104" max="4104" width="13.28515625" style="4" customWidth="1"/>
    <col min="4105" max="4105" width="23.5703125" style="4" customWidth="1"/>
    <col min="4106" max="4346" width="58.28515625" style="4"/>
    <col min="4347" max="4347" width="8" style="4" customWidth="1"/>
    <col min="4348" max="4348" width="67" style="4" customWidth="1"/>
    <col min="4349" max="4349" width="13.85546875" style="4" customWidth="1"/>
    <col min="4350" max="4352" width="13.85546875" style="4" bestFit="1" customWidth="1"/>
    <col min="4353" max="4353" width="12.7109375" style="4" bestFit="1" customWidth="1"/>
    <col min="4354" max="4354" width="14.28515625" style="4" customWidth="1"/>
    <col min="4355" max="4355" width="15.28515625" style="4" bestFit="1" customWidth="1"/>
    <col min="4356" max="4356" width="12.7109375" style="4" bestFit="1" customWidth="1"/>
    <col min="4357" max="4357" width="15.42578125" style="4" bestFit="1" customWidth="1"/>
    <col min="4358" max="4358" width="17.7109375" style="4" bestFit="1" customWidth="1"/>
    <col min="4359" max="4359" width="7.7109375" style="4" bestFit="1" customWidth="1"/>
    <col min="4360" max="4360" width="13.28515625" style="4" customWidth="1"/>
    <col min="4361" max="4361" width="23.5703125" style="4" customWidth="1"/>
    <col min="4362" max="4602" width="58.28515625" style="4"/>
    <col min="4603" max="4603" width="8" style="4" customWidth="1"/>
    <col min="4604" max="4604" width="67" style="4" customWidth="1"/>
    <col min="4605" max="4605" width="13.85546875" style="4" customWidth="1"/>
    <col min="4606" max="4608" width="13.85546875" style="4" bestFit="1" customWidth="1"/>
    <col min="4609" max="4609" width="12.7109375" style="4" bestFit="1" customWidth="1"/>
    <col min="4610" max="4610" width="14.28515625" style="4" customWidth="1"/>
    <col min="4611" max="4611" width="15.28515625" style="4" bestFit="1" customWidth="1"/>
    <col min="4612" max="4612" width="12.7109375" style="4" bestFit="1" customWidth="1"/>
    <col min="4613" max="4613" width="15.42578125" style="4" bestFit="1" customWidth="1"/>
    <col min="4614" max="4614" width="17.7109375" style="4" bestFit="1" customWidth="1"/>
    <col min="4615" max="4615" width="7.7109375" style="4" bestFit="1" customWidth="1"/>
    <col min="4616" max="4616" width="13.28515625" style="4" customWidth="1"/>
    <col min="4617" max="4617" width="23.5703125" style="4" customWidth="1"/>
    <col min="4618" max="4858" width="58.28515625" style="4"/>
    <col min="4859" max="4859" width="8" style="4" customWidth="1"/>
    <col min="4860" max="4860" width="67" style="4" customWidth="1"/>
    <col min="4861" max="4861" width="13.85546875" style="4" customWidth="1"/>
    <col min="4862" max="4864" width="13.85546875" style="4" bestFit="1" customWidth="1"/>
    <col min="4865" max="4865" width="12.7109375" style="4" bestFit="1" customWidth="1"/>
    <col min="4866" max="4866" width="14.28515625" style="4" customWidth="1"/>
    <col min="4867" max="4867" width="15.28515625" style="4" bestFit="1" customWidth="1"/>
    <col min="4868" max="4868" width="12.7109375" style="4" bestFit="1" customWidth="1"/>
    <col min="4869" max="4869" width="15.42578125" style="4" bestFit="1" customWidth="1"/>
    <col min="4870" max="4870" width="17.7109375" style="4" bestFit="1" customWidth="1"/>
    <col min="4871" max="4871" width="7.7109375" style="4" bestFit="1" customWidth="1"/>
    <col min="4872" max="4872" width="13.28515625" style="4" customWidth="1"/>
    <col min="4873" max="4873" width="23.5703125" style="4" customWidth="1"/>
    <col min="4874" max="5114" width="58.28515625" style="4"/>
    <col min="5115" max="5115" width="8" style="4" customWidth="1"/>
    <col min="5116" max="5116" width="67" style="4" customWidth="1"/>
    <col min="5117" max="5117" width="13.85546875" style="4" customWidth="1"/>
    <col min="5118" max="5120" width="13.85546875" style="4" bestFit="1" customWidth="1"/>
    <col min="5121" max="5121" width="12.7109375" style="4" bestFit="1" customWidth="1"/>
    <col min="5122" max="5122" width="14.28515625" style="4" customWidth="1"/>
    <col min="5123" max="5123" width="15.28515625" style="4" bestFit="1" customWidth="1"/>
    <col min="5124" max="5124" width="12.7109375" style="4" bestFit="1" customWidth="1"/>
    <col min="5125" max="5125" width="15.42578125" style="4" bestFit="1" customWidth="1"/>
    <col min="5126" max="5126" width="17.7109375" style="4" bestFit="1" customWidth="1"/>
    <col min="5127" max="5127" width="7.7109375" style="4" bestFit="1" customWidth="1"/>
    <col min="5128" max="5128" width="13.28515625" style="4" customWidth="1"/>
    <col min="5129" max="5129" width="23.5703125" style="4" customWidth="1"/>
    <col min="5130" max="5370" width="58.28515625" style="4"/>
    <col min="5371" max="5371" width="8" style="4" customWidth="1"/>
    <col min="5372" max="5372" width="67" style="4" customWidth="1"/>
    <col min="5373" max="5373" width="13.85546875" style="4" customWidth="1"/>
    <col min="5374" max="5376" width="13.85546875" style="4" bestFit="1" customWidth="1"/>
    <col min="5377" max="5377" width="12.7109375" style="4" bestFit="1" customWidth="1"/>
    <col min="5378" max="5378" width="14.28515625" style="4" customWidth="1"/>
    <col min="5379" max="5379" width="15.28515625" style="4" bestFit="1" customWidth="1"/>
    <col min="5380" max="5380" width="12.7109375" style="4" bestFit="1" customWidth="1"/>
    <col min="5381" max="5381" width="15.42578125" style="4" bestFit="1" customWidth="1"/>
    <col min="5382" max="5382" width="17.7109375" style="4" bestFit="1" customWidth="1"/>
    <col min="5383" max="5383" width="7.7109375" style="4" bestFit="1" customWidth="1"/>
    <col min="5384" max="5384" width="13.28515625" style="4" customWidth="1"/>
    <col min="5385" max="5385" width="23.5703125" style="4" customWidth="1"/>
    <col min="5386" max="5626" width="58.28515625" style="4"/>
    <col min="5627" max="5627" width="8" style="4" customWidth="1"/>
    <col min="5628" max="5628" width="67" style="4" customWidth="1"/>
    <col min="5629" max="5629" width="13.85546875" style="4" customWidth="1"/>
    <col min="5630" max="5632" width="13.85546875" style="4" bestFit="1" customWidth="1"/>
    <col min="5633" max="5633" width="12.7109375" style="4" bestFit="1" customWidth="1"/>
    <col min="5634" max="5634" width="14.28515625" style="4" customWidth="1"/>
    <col min="5635" max="5635" width="15.28515625" style="4" bestFit="1" customWidth="1"/>
    <col min="5636" max="5636" width="12.7109375" style="4" bestFit="1" customWidth="1"/>
    <col min="5637" max="5637" width="15.42578125" style="4" bestFit="1" customWidth="1"/>
    <col min="5638" max="5638" width="17.7109375" style="4" bestFit="1" customWidth="1"/>
    <col min="5639" max="5639" width="7.7109375" style="4" bestFit="1" customWidth="1"/>
    <col min="5640" max="5640" width="13.28515625" style="4" customWidth="1"/>
    <col min="5641" max="5641" width="23.5703125" style="4" customWidth="1"/>
    <col min="5642" max="5882" width="58.28515625" style="4"/>
    <col min="5883" max="5883" width="8" style="4" customWidth="1"/>
    <col min="5884" max="5884" width="67" style="4" customWidth="1"/>
    <col min="5885" max="5885" width="13.85546875" style="4" customWidth="1"/>
    <col min="5886" max="5888" width="13.85546875" style="4" bestFit="1" customWidth="1"/>
    <col min="5889" max="5889" width="12.7109375" style="4" bestFit="1" customWidth="1"/>
    <col min="5890" max="5890" width="14.28515625" style="4" customWidth="1"/>
    <col min="5891" max="5891" width="15.28515625" style="4" bestFit="1" customWidth="1"/>
    <col min="5892" max="5892" width="12.7109375" style="4" bestFit="1" customWidth="1"/>
    <col min="5893" max="5893" width="15.42578125" style="4" bestFit="1" customWidth="1"/>
    <col min="5894" max="5894" width="17.7109375" style="4" bestFit="1" customWidth="1"/>
    <col min="5895" max="5895" width="7.7109375" style="4" bestFit="1" customWidth="1"/>
    <col min="5896" max="5896" width="13.28515625" style="4" customWidth="1"/>
    <col min="5897" max="5897" width="23.5703125" style="4" customWidth="1"/>
    <col min="5898" max="6138" width="58.28515625" style="4"/>
    <col min="6139" max="6139" width="8" style="4" customWidth="1"/>
    <col min="6140" max="6140" width="67" style="4" customWidth="1"/>
    <col min="6141" max="6141" width="13.85546875" style="4" customWidth="1"/>
    <col min="6142" max="6144" width="13.85546875" style="4" bestFit="1" customWidth="1"/>
    <col min="6145" max="6145" width="12.7109375" style="4" bestFit="1" customWidth="1"/>
    <col min="6146" max="6146" width="14.28515625" style="4" customWidth="1"/>
    <col min="6147" max="6147" width="15.28515625" style="4" bestFit="1" customWidth="1"/>
    <col min="6148" max="6148" width="12.7109375" style="4" bestFit="1" customWidth="1"/>
    <col min="6149" max="6149" width="15.42578125" style="4" bestFit="1" customWidth="1"/>
    <col min="6150" max="6150" width="17.7109375" style="4" bestFit="1" customWidth="1"/>
    <col min="6151" max="6151" width="7.7109375" style="4" bestFit="1" customWidth="1"/>
    <col min="6152" max="6152" width="13.28515625" style="4" customWidth="1"/>
    <col min="6153" max="6153" width="23.5703125" style="4" customWidth="1"/>
    <col min="6154" max="6394" width="58.28515625" style="4"/>
    <col min="6395" max="6395" width="8" style="4" customWidth="1"/>
    <col min="6396" max="6396" width="67" style="4" customWidth="1"/>
    <col min="6397" max="6397" width="13.85546875" style="4" customWidth="1"/>
    <col min="6398" max="6400" width="13.85546875" style="4" bestFit="1" customWidth="1"/>
    <col min="6401" max="6401" width="12.7109375" style="4" bestFit="1" customWidth="1"/>
    <col min="6402" max="6402" width="14.28515625" style="4" customWidth="1"/>
    <col min="6403" max="6403" width="15.28515625" style="4" bestFit="1" customWidth="1"/>
    <col min="6404" max="6404" width="12.7109375" style="4" bestFit="1" customWidth="1"/>
    <col min="6405" max="6405" width="15.42578125" style="4" bestFit="1" customWidth="1"/>
    <col min="6406" max="6406" width="17.7109375" style="4" bestFit="1" customWidth="1"/>
    <col min="6407" max="6407" width="7.7109375" style="4" bestFit="1" customWidth="1"/>
    <col min="6408" max="6408" width="13.28515625" style="4" customWidth="1"/>
    <col min="6409" max="6409" width="23.5703125" style="4" customWidth="1"/>
    <col min="6410" max="6650" width="58.28515625" style="4"/>
    <col min="6651" max="6651" width="8" style="4" customWidth="1"/>
    <col min="6652" max="6652" width="67" style="4" customWidth="1"/>
    <col min="6653" max="6653" width="13.85546875" style="4" customWidth="1"/>
    <col min="6654" max="6656" width="13.85546875" style="4" bestFit="1" customWidth="1"/>
    <col min="6657" max="6657" width="12.7109375" style="4" bestFit="1" customWidth="1"/>
    <col min="6658" max="6658" width="14.28515625" style="4" customWidth="1"/>
    <col min="6659" max="6659" width="15.28515625" style="4" bestFit="1" customWidth="1"/>
    <col min="6660" max="6660" width="12.7109375" style="4" bestFit="1" customWidth="1"/>
    <col min="6661" max="6661" width="15.42578125" style="4" bestFit="1" customWidth="1"/>
    <col min="6662" max="6662" width="17.7109375" style="4" bestFit="1" customWidth="1"/>
    <col min="6663" max="6663" width="7.7109375" style="4" bestFit="1" customWidth="1"/>
    <col min="6664" max="6664" width="13.28515625" style="4" customWidth="1"/>
    <col min="6665" max="6665" width="23.5703125" style="4" customWidth="1"/>
    <col min="6666" max="6906" width="58.28515625" style="4"/>
    <col min="6907" max="6907" width="8" style="4" customWidth="1"/>
    <col min="6908" max="6908" width="67" style="4" customWidth="1"/>
    <col min="6909" max="6909" width="13.85546875" style="4" customWidth="1"/>
    <col min="6910" max="6912" width="13.85546875" style="4" bestFit="1" customWidth="1"/>
    <col min="6913" max="6913" width="12.7109375" style="4" bestFit="1" customWidth="1"/>
    <col min="6914" max="6914" width="14.28515625" style="4" customWidth="1"/>
    <col min="6915" max="6915" width="15.28515625" style="4" bestFit="1" customWidth="1"/>
    <col min="6916" max="6916" width="12.7109375" style="4" bestFit="1" customWidth="1"/>
    <col min="6917" max="6917" width="15.42578125" style="4" bestFit="1" customWidth="1"/>
    <col min="6918" max="6918" width="17.7109375" style="4" bestFit="1" customWidth="1"/>
    <col min="6919" max="6919" width="7.7109375" style="4" bestFit="1" customWidth="1"/>
    <col min="6920" max="6920" width="13.28515625" style="4" customWidth="1"/>
    <col min="6921" max="6921" width="23.5703125" style="4" customWidth="1"/>
    <col min="6922" max="7162" width="58.28515625" style="4"/>
    <col min="7163" max="7163" width="8" style="4" customWidth="1"/>
    <col min="7164" max="7164" width="67" style="4" customWidth="1"/>
    <col min="7165" max="7165" width="13.85546875" style="4" customWidth="1"/>
    <col min="7166" max="7168" width="13.85546875" style="4" bestFit="1" customWidth="1"/>
    <col min="7169" max="7169" width="12.7109375" style="4" bestFit="1" customWidth="1"/>
    <col min="7170" max="7170" width="14.28515625" style="4" customWidth="1"/>
    <col min="7171" max="7171" width="15.28515625" style="4" bestFit="1" customWidth="1"/>
    <col min="7172" max="7172" width="12.7109375" style="4" bestFit="1" customWidth="1"/>
    <col min="7173" max="7173" width="15.42578125" style="4" bestFit="1" customWidth="1"/>
    <col min="7174" max="7174" width="17.7109375" style="4" bestFit="1" customWidth="1"/>
    <col min="7175" max="7175" width="7.7109375" style="4" bestFit="1" customWidth="1"/>
    <col min="7176" max="7176" width="13.28515625" style="4" customWidth="1"/>
    <col min="7177" max="7177" width="23.5703125" style="4" customWidth="1"/>
    <col min="7178" max="7418" width="58.28515625" style="4"/>
    <col min="7419" max="7419" width="8" style="4" customWidth="1"/>
    <col min="7420" max="7420" width="67" style="4" customWidth="1"/>
    <col min="7421" max="7421" width="13.85546875" style="4" customWidth="1"/>
    <col min="7422" max="7424" width="13.85546875" style="4" bestFit="1" customWidth="1"/>
    <col min="7425" max="7425" width="12.7109375" style="4" bestFit="1" customWidth="1"/>
    <col min="7426" max="7426" width="14.28515625" style="4" customWidth="1"/>
    <col min="7427" max="7427" width="15.28515625" style="4" bestFit="1" customWidth="1"/>
    <col min="7428" max="7428" width="12.7109375" style="4" bestFit="1" customWidth="1"/>
    <col min="7429" max="7429" width="15.42578125" style="4" bestFit="1" customWidth="1"/>
    <col min="7430" max="7430" width="17.7109375" style="4" bestFit="1" customWidth="1"/>
    <col min="7431" max="7431" width="7.7109375" style="4" bestFit="1" customWidth="1"/>
    <col min="7432" max="7432" width="13.28515625" style="4" customWidth="1"/>
    <col min="7433" max="7433" width="23.5703125" style="4" customWidth="1"/>
    <col min="7434" max="7674" width="58.28515625" style="4"/>
    <col min="7675" max="7675" width="8" style="4" customWidth="1"/>
    <col min="7676" max="7676" width="67" style="4" customWidth="1"/>
    <col min="7677" max="7677" width="13.85546875" style="4" customWidth="1"/>
    <col min="7678" max="7680" width="13.85546875" style="4" bestFit="1" customWidth="1"/>
    <col min="7681" max="7681" width="12.7109375" style="4" bestFit="1" customWidth="1"/>
    <col min="7682" max="7682" width="14.28515625" style="4" customWidth="1"/>
    <col min="7683" max="7683" width="15.28515625" style="4" bestFit="1" customWidth="1"/>
    <col min="7684" max="7684" width="12.7109375" style="4" bestFit="1" customWidth="1"/>
    <col min="7685" max="7685" width="15.42578125" style="4" bestFit="1" customWidth="1"/>
    <col min="7686" max="7686" width="17.7109375" style="4" bestFit="1" customWidth="1"/>
    <col min="7687" max="7687" width="7.7109375" style="4" bestFit="1" customWidth="1"/>
    <col min="7688" max="7688" width="13.28515625" style="4" customWidth="1"/>
    <col min="7689" max="7689" width="23.5703125" style="4" customWidth="1"/>
    <col min="7690" max="7930" width="58.28515625" style="4"/>
    <col min="7931" max="7931" width="8" style="4" customWidth="1"/>
    <col min="7932" max="7932" width="67" style="4" customWidth="1"/>
    <col min="7933" max="7933" width="13.85546875" style="4" customWidth="1"/>
    <col min="7934" max="7936" width="13.85546875" style="4" bestFit="1" customWidth="1"/>
    <col min="7937" max="7937" width="12.7109375" style="4" bestFit="1" customWidth="1"/>
    <col min="7938" max="7938" width="14.28515625" style="4" customWidth="1"/>
    <col min="7939" max="7939" width="15.28515625" style="4" bestFit="1" customWidth="1"/>
    <col min="7940" max="7940" width="12.7109375" style="4" bestFit="1" customWidth="1"/>
    <col min="7941" max="7941" width="15.42578125" style="4" bestFit="1" customWidth="1"/>
    <col min="7942" max="7942" width="17.7109375" style="4" bestFit="1" customWidth="1"/>
    <col min="7943" max="7943" width="7.7109375" style="4" bestFit="1" customWidth="1"/>
    <col min="7944" max="7944" width="13.28515625" style="4" customWidth="1"/>
    <col min="7945" max="7945" width="23.5703125" style="4" customWidth="1"/>
    <col min="7946" max="8186" width="58.28515625" style="4"/>
    <col min="8187" max="8187" width="8" style="4" customWidth="1"/>
    <col min="8188" max="8188" width="67" style="4" customWidth="1"/>
    <col min="8189" max="8189" width="13.85546875" style="4" customWidth="1"/>
    <col min="8190" max="8192" width="13.85546875" style="4" bestFit="1" customWidth="1"/>
    <col min="8193" max="8193" width="12.7109375" style="4" bestFit="1" customWidth="1"/>
    <col min="8194" max="8194" width="14.28515625" style="4" customWidth="1"/>
    <col min="8195" max="8195" width="15.28515625" style="4" bestFit="1" customWidth="1"/>
    <col min="8196" max="8196" width="12.7109375" style="4" bestFit="1" customWidth="1"/>
    <col min="8197" max="8197" width="15.42578125" style="4" bestFit="1" customWidth="1"/>
    <col min="8198" max="8198" width="17.7109375" style="4" bestFit="1" customWidth="1"/>
    <col min="8199" max="8199" width="7.7109375" style="4" bestFit="1" customWidth="1"/>
    <col min="8200" max="8200" width="13.28515625" style="4" customWidth="1"/>
    <col min="8201" max="8201" width="23.5703125" style="4" customWidth="1"/>
    <col min="8202" max="8442" width="58.28515625" style="4"/>
    <col min="8443" max="8443" width="8" style="4" customWidth="1"/>
    <col min="8444" max="8444" width="67" style="4" customWidth="1"/>
    <col min="8445" max="8445" width="13.85546875" style="4" customWidth="1"/>
    <col min="8446" max="8448" width="13.85546875" style="4" bestFit="1" customWidth="1"/>
    <col min="8449" max="8449" width="12.7109375" style="4" bestFit="1" customWidth="1"/>
    <col min="8450" max="8450" width="14.28515625" style="4" customWidth="1"/>
    <col min="8451" max="8451" width="15.28515625" style="4" bestFit="1" customWidth="1"/>
    <col min="8452" max="8452" width="12.7109375" style="4" bestFit="1" customWidth="1"/>
    <col min="8453" max="8453" width="15.42578125" style="4" bestFit="1" customWidth="1"/>
    <col min="8454" max="8454" width="17.7109375" style="4" bestFit="1" customWidth="1"/>
    <col min="8455" max="8455" width="7.7109375" style="4" bestFit="1" customWidth="1"/>
    <col min="8456" max="8456" width="13.28515625" style="4" customWidth="1"/>
    <col min="8457" max="8457" width="23.5703125" style="4" customWidth="1"/>
    <col min="8458" max="8698" width="58.28515625" style="4"/>
    <col min="8699" max="8699" width="8" style="4" customWidth="1"/>
    <col min="8700" max="8700" width="67" style="4" customWidth="1"/>
    <col min="8701" max="8701" width="13.85546875" style="4" customWidth="1"/>
    <col min="8702" max="8704" width="13.85546875" style="4" bestFit="1" customWidth="1"/>
    <col min="8705" max="8705" width="12.7109375" style="4" bestFit="1" customWidth="1"/>
    <col min="8706" max="8706" width="14.28515625" style="4" customWidth="1"/>
    <col min="8707" max="8707" width="15.28515625" style="4" bestFit="1" customWidth="1"/>
    <col min="8708" max="8708" width="12.7109375" style="4" bestFit="1" customWidth="1"/>
    <col min="8709" max="8709" width="15.42578125" style="4" bestFit="1" customWidth="1"/>
    <col min="8710" max="8710" width="17.7109375" style="4" bestFit="1" customWidth="1"/>
    <col min="8711" max="8711" width="7.7109375" style="4" bestFit="1" customWidth="1"/>
    <col min="8712" max="8712" width="13.28515625" style="4" customWidth="1"/>
    <col min="8713" max="8713" width="23.5703125" style="4" customWidth="1"/>
    <col min="8714" max="8954" width="58.28515625" style="4"/>
    <col min="8955" max="8955" width="8" style="4" customWidth="1"/>
    <col min="8956" max="8956" width="67" style="4" customWidth="1"/>
    <col min="8957" max="8957" width="13.85546875" style="4" customWidth="1"/>
    <col min="8958" max="8960" width="13.85546875" style="4" bestFit="1" customWidth="1"/>
    <col min="8961" max="8961" width="12.7109375" style="4" bestFit="1" customWidth="1"/>
    <col min="8962" max="8962" width="14.28515625" style="4" customWidth="1"/>
    <col min="8963" max="8963" width="15.28515625" style="4" bestFit="1" customWidth="1"/>
    <col min="8964" max="8964" width="12.7109375" style="4" bestFit="1" customWidth="1"/>
    <col min="8965" max="8965" width="15.42578125" style="4" bestFit="1" customWidth="1"/>
    <col min="8966" max="8966" width="17.7109375" style="4" bestFit="1" customWidth="1"/>
    <col min="8967" max="8967" width="7.7109375" style="4" bestFit="1" customWidth="1"/>
    <col min="8968" max="8968" width="13.28515625" style="4" customWidth="1"/>
    <col min="8969" max="8969" width="23.5703125" style="4" customWidth="1"/>
    <col min="8970" max="9210" width="58.28515625" style="4"/>
    <col min="9211" max="9211" width="8" style="4" customWidth="1"/>
    <col min="9212" max="9212" width="67" style="4" customWidth="1"/>
    <col min="9213" max="9213" width="13.85546875" style="4" customWidth="1"/>
    <col min="9214" max="9216" width="13.85546875" style="4" bestFit="1" customWidth="1"/>
    <col min="9217" max="9217" width="12.7109375" style="4" bestFit="1" customWidth="1"/>
    <col min="9218" max="9218" width="14.28515625" style="4" customWidth="1"/>
    <col min="9219" max="9219" width="15.28515625" style="4" bestFit="1" customWidth="1"/>
    <col min="9220" max="9220" width="12.7109375" style="4" bestFit="1" customWidth="1"/>
    <col min="9221" max="9221" width="15.42578125" style="4" bestFit="1" customWidth="1"/>
    <col min="9222" max="9222" width="17.7109375" style="4" bestFit="1" customWidth="1"/>
    <col min="9223" max="9223" width="7.7109375" style="4" bestFit="1" customWidth="1"/>
    <col min="9224" max="9224" width="13.28515625" style="4" customWidth="1"/>
    <col min="9225" max="9225" width="23.5703125" style="4" customWidth="1"/>
    <col min="9226" max="9466" width="58.28515625" style="4"/>
    <col min="9467" max="9467" width="8" style="4" customWidth="1"/>
    <col min="9468" max="9468" width="67" style="4" customWidth="1"/>
    <col min="9469" max="9469" width="13.85546875" style="4" customWidth="1"/>
    <col min="9470" max="9472" width="13.85546875" style="4" bestFit="1" customWidth="1"/>
    <col min="9473" max="9473" width="12.7109375" style="4" bestFit="1" customWidth="1"/>
    <col min="9474" max="9474" width="14.28515625" style="4" customWidth="1"/>
    <col min="9475" max="9475" width="15.28515625" style="4" bestFit="1" customWidth="1"/>
    <col min="9476" max="9476" width="12.7109375" style="4" bestFit="1" customWidth="1"/>
    <col min="9477" max="9477" width="15.42578125" style="4" bestFit="1" customWidth="1"/>
    <col min="9478" max="9478" width="17.7109375" style="4" bestFit="1" customWidth="1"/>
    <col min="9479" max="9479" width="7.7109375" style="4" bestFit="1" customWidth="1"/>
    <col min="9480" max="9480" width="13.28515625" style="4" customWidth="1"/>
    <col min="9481" max="9481" width="23.5703125" style="4" customWidth="1"/>
    <col min="9482" max="9722" width="58.28515625" style="4"/>
    <col min="9723" max="9723" width="8" style="4" customWidth="1"/>
    <col min="9724" max="9724" width="67" style="4" customWidth="1"/>
    <col min="9725" max="9725" width="13.85546875" style="4" customWidth="1"/>
    <col min="9726" max="9728" width="13.85546875" style="4" bestFit="1" customWidth="1"/>
    <col min="9729" max="9729" width="12.7109375" style="4" bestFit="1" customWidth="1"/>
    <col min="9730" max="9730" width="14.28515625" style="4" customWidth="1"/>
    <col min="9731" max="9731" width="15.28515625" style="4" bestFit="1" customWidth="1"/>
    <col min="9732" max="9732" width="12.7109375" style="4" bestFit="1" customWidth="1"/>
    <col min="9733" max="9733" width="15.42578125" style="4" bestFit="1" customWidth="1"/>
    <col min="9734" max="9734" width="17.7109375" style="4" bestFit="1" customWidth="1"/>
    <col min="9735" max="9735" width="7.7109375" style="4" bestFit="1" customWidth="1"/>
    <col min="9736" max="9736" width="13.28515625" style="4" customWidth="1"/>
    <col min="9737" max="9737" width="23.5703125" style="4" customWidth="1"/>
    <col min="9738" max="9978" width="58.28515625" style="4"/>
    <col min="9979" max="9979" width="8" style="4" customWidth="1"/>
    <col min="9980" max="9980" width="67" style="4" customWidth="1"/>
    <col min="9981" max="9981" width="13.85546875" style="4" customWidth="1"/>
    <col min="9982" max="9984" width="13.85546875" style="4" bestFit="1" customWidth="1"/>
    <col min="9985" max="9985" width="12.7109375" style="4" bestFit="1" customWidth="1"/>
    <col min="9986" max="9986" width="14.28515625" style="4" customWidth="1"/>
    <col min="9987" max="9987" width="15.28515625" style="4" bestFit="1" customWidth="1"/>
    <col min="9988" max="9988" width="12.7109375" style="4" bestFit="1" customWidth="1"/>
    <col min="9989" max="9989" width="15.42578125" style="4" bestFit="1" customWidth="1"/>
    <col min="9990" max="9990" width="17.7109375" style="4" bestFit="1" customWidth="1"/>
    <col min="9991" max="9991" width="7.7109375" style="4" bestFit="1" customWidth="1"/>
    <col min="9992" max="9992" width="13.28515625" style="4" customWidth="1"/>
    <col min="9993" max="9993" width="23.5703125" style="4" customWidth="1"/>
    <col min="9994" max="10234" width="58.28515625" style="4"/>
    <col min="10235" max="10235" width="8" style="4" customWidth="1"/>
    <col min="10236" max="10236" width="67" style="4" customWidth="1"/>
    <col min="10237" max="10237" width="13.85546875" style="4" customWidth="1"/>
    <col min="10238" max="10240" width="13.85546875" style="4" bestFit="1" customWidth="1"/>
    <col min="10241" max="10241" width="12.7109375" style="4" bestFit="1" customWidth="1"/>
    <col min="10242" max="10242" width="14.28515625" style="4" customWidth="1"/>
    <col min="10243" max="10243" width="15.28515625" style="4" bestFit="1" customWidth="1"/>
    <col min="10244" max="10244" width="12.7109375" style="4" bestFit="1" customWidth="1"/>
    <col min="10245" max="10245" width="15.42578125" style="4" bestFit="1" customWidth="1"/>
    <col min="10246" max="10246" width="17.7109375" style="4" bestFit="1" customWidth="1"/>
    <col min="10247" max="10247" width="7.7109375" style="4" bestFit="1" customWidth="1"/>
    <col min="10248" max="10248" width="13.28515625" style="4" customWidth="1"/>
    <col min="10249" max="10249" width="23.5703125" style="4" customWidth="1"/>
    <col min="10250" max="10490" width="58.28515625" style="4"/>
    <col min="10491" max="10491" width="8" style="4" customWidth="1"/>
    <col min="10492" max="10492" width="67" style="4" customWidth="1"/>
    <col min="10493" max="10493" width="13.85546875" style="4" customWidth="1"/>
    <col min="10494" max="10496" width="13.85546875" style="4" bestFit="1" customWidth="1"/>
    <col min="10497" max="10497" width="12.7109375" style="4" bestFit="1" customWidth="1"/>
    <col min="10498" max="10498" width="14.28515625" style="4" customWidth="1"/>
    <col min="10499" max="10499" width="15.28515625" style="4" bestFit="1" customWidth="1"/>
    <col min="10500" max="10500" width="12.7109375" style="4" bestFit="1" customWidth="1"/>
    <col min="10501" max="10501" width="15.42578125" style="4" bestFit="1" customWidth="1"/>
    <col min="10502" max="10502" width="17.7109375" style="4" bestFit="1" customWidth="1"/>
    <col min="10503" max="10503" width="7.7109375" style="4" bestFit="1" customWidth="1"/>
    <col min="10504" max="10504" width="13.28515625" style="4" customWidth="1"/>
    <col min="10505" max="10505" width="23.5703125" style="4" customWidth="1"/>
    <col min="10506" max="10746" width="58.28515625" style="4"/>
    <col min="10747" max="10747" width="8" style="4" customWidth="1"/>
    <col min="10748" max="10748" width="67" style="4" customWidth="1"/>
    <col min="10749" max="10749" width="13.85546875" style="4" customWidth="1"/>
    <col min="10750" max="10752" width="13.85546875" style="4" bestFit="1" customWidth="1"/>
    <col min="10753" max="10753" width="12.7109375" style="4" bestFit="1" customWidth="1"/>
    <col min="10754" max="10754" width="14.28515625" style="4" customWidth="1"/>
    <col min="10755" max="10755" width="15.28515625" style="4" bestFit="1" customWidth="1"/>
    <col min="10756" max="10756" width="12.7109375" style="4" bestFit="1" customWidth="1"/>
    <col min="10757" max="10757" width="15.42578125" style="4" bestFit="1" customWidth="1"/>
    <col min="10758" max="10758" width="17.7109375" style="4" bestFit="1" customWidth="1"/>
    <col min="10759" max="10759" width="7.7109375" style="4" bestFit="1" customWidth="1"/>
    <col min="10760" max="10760" width="13.28515625" style="4" customWidth="1"/>
    <col min="10761" max="10761" width="23.5703125" style="4" customWidth="1"/>
    <col min="10762" max="11002" width="58.28515625" style="4"/>
    <col min="11003" max="11003" width="8" style="4" customWidth="1"/>
    <col min="11004" max="11004" width="67" style="4" customWidth="1"/>
    <col min="11005" max="11005" width="13.85546875" style="4" customWidth="1"/>
    <col min="11006" max="11008" width="13.85546875" style="4" bestFit="1" customWidth="1"/>
    <col min="11009" max="11009" width="12.7109375" style="4" bestFit="1" customWidth="1"/>
    <col min="11010" max="11010" width="14.28515625" style="4" customWidth="1"/>
    <col min="11011" max="11011" width="15.28515625" style="4" bestFit="1" customWidth="1"/>
    <col min="11012" max="11012" width="12.7109375" style="4" bestFit="1" customWidth="1"/>
    <col min="11013" max="11013" width="15.42578125" style="4" bestFit="1" customWidth="1"/>
    <col min="11014" max="11014" width="17.7109375" style="4" bestFit="1" customWidth="1"/>
    <col min="11015" max="11015" width="7.7109375" style="4" bestFit="1" customWidth="1"/>
    <col min="11016" max="11016" width="13.28515625" style="4" customWidth="1"/>
    <col min="11017" max="11017" width="23.5703125" style="4" customWidth="1"/>
    <col min="11018" max="11258" width="58.28515625" style="4"/>
    <col min="11259" max="11259" width="8" style="4" customWidth="1"/>
    <col min="11260" max="11260" width="67" style="4" customWidth="1"/>
    <col min="11261" max="11261" width="13.85546875" style="4" customWidth="1"/>
    <col min="11262" max="11264" width="13.85546875" style="4" bestFit="1" customWidth="1"/>
    <col min="11265" max="11265" width="12.7109375" style="4" bestFit="1" customWidth="1"/>
    <col min="11266" max="11266" width="14.28515625" style="4" customWidth="1"/>
    <col min="11267" max="11267" width="15.28515625" style="4" bestFit="1" customWidth="1"/>
    <col min="11268" max="11268" width="12.7109375" style="4" bestFit="1" customWidth="1"/>
    <col min="11269" max="11269" width="15.42578125" style="4" bestFit="1" customWidth="1"/>
    <col min="11270" max="11270" width="17.7109375" style="4" bestFit="1" customWidth="1"/>
    <col min="11271" max="11271" width="7.7109375" style="4" bestFit="1" customWidth="1"/>
    <col min="11272" max="11272" width="13.28515625" style="4" customWidth="1"/>
    <col min="11273" max="11273" width="23.5703125" style="4" customWidth="1"/>
    <col min="11274" max="11514" width="58.28515625" style="4"/>
    <col min="11515" max="11515" width="8" style="4" customWidth="1"/>
    <col min="11516" max="11516" width="67" style="4" customWidth="1"/>
    <col min="11517" max="11517" width="13.85546875" style="4" customWidth="1"/>
    <col min="11518" max="11520" width="13.85546875" style="4" bestFit="1" customWidth="1"/>
    <col min="11521" max="11521" width="12.7109375" style="4" bestFit="1" customWidth="1"/>
    <col min="11522" max="11522" width="14.28515625" style="4" customWidth="1"/>
    <col min="11523" max="11523" width="15.28515625" style="4" bestFit="1" customWidth="1"/>
    <col min="11524" max="11524" width="12.7109375" style="4" bestFit="1" customWidth="1"/>
    <col min="11525" max="11525" width="15.42578125" style="4" bestFit="1" customWidth="1"/>
    <col min="11526" max="11526" width="17.7109375" style="4" bestFit="1" customWidth="1"/>
    <col min="11527" max="11527" width="7.7109375" style="4" bestFit="1" customWidth="1"/>
    <col min="11528" max="11528" width="13.28515625" style="4" customWidth="1"/>
    <col min="11529" max="11529" width="23.5703125" style="4" customWidth="1"/>
    <col min="11530" max="11770" width="58.28515625" style="4"/>
    <col min="11771" max="11771" width="8" style="4" customWidth="1"/>
    <col min="11772" max="11772" width="67" style="4" customWidth="1"/>
    <col min="11773" max="11773" width="13.85546875" style="4" customWidth="1"/>
    <col min="11774" max="11776" width="13.85546875" style="4" bestFit="1" customWidth="1"/>
    <col min="11777" max="11777" width="12.7109375" style="4" bestFit="1" customWidth="1"/>
    <col min="11778" max="11778" width="14.28515625" style="4" customWidth="1"/>
    <col min="11779" max="11779" width="15.28515625" style="4" bestFit="1" customWidth="1"/>
    <col min="11780" max="11780" width="12.7109375" style="4" bestFit="1" customWidth="1"/>
    <col min="11781" max="11781" width="15.42578125" style="4" bestFit="1" customWidth="1"/>
    <col min="11782" max="11782" width="17.7109375" style="4" bestFit="1" customWidth="1"/>
    <col min="11783" max="11783" width="7.7109375" style="4" bestFit="1" customWidth="1"/>
    <col min="11784" max="11784" width="13.28515625" style="4" customWidth="1"/>
    <col min="11785" max="11785" width="23.5703125" style="4" customWidth="1"/>
    <col min="11786" max="12026" width="58.28515625" style="4"/>
    <col min="12027" max="12027" width="8" style="4" customWidth="1"/>
    <col min="12028" max="12028" width="67" style="4" customWidth="1"/>
    <col min="12029" max="12029" width="13.85546875" style="4" customWidth="1"/>
    <col min="12030" max="12032" width="13.85546875" style="4" bestFit="1" customWidth="1"/>
    <col min="12033" max="12033" width="12.7109375" style="4" bestFit="1" customWidth="1"/>
    <col min="12034" max="12034" width="14.28515625" style="4" customWidth="1"/>
    <col min="12035" max="12035" width="15.28515625" style="4" bestFit="1" customWidth="1"/>
    <col min="12036" max="12036" width="12.7109375" style="4" bestFit="1" customWidth="1"/>
    <col min="12037" max="12037" width="15.42578125" style="4" bestFit="1" customWidth="1"/>
    <col min="12038" max="12038" width="17.7109375" style="4" bestFit="1" customWidth="1"/>
    <col min="12039" max="12039" width="7.7109375" style="4" bestFit="1" customWidth="1"/>
    <col min="12040" max="12040" width="13.28515625" style="4" customWidth="1"/>
    <col min="12041" max="12041" width="23.5703125" style="4" customWidth="1"/>
    <col min="12042" max="12282" width="58.28515625" style="4"/>
    <col min="12283" max="12283" width="8" style="4" customWidth="1"/>
    <col min="12284" max="12284" width="67" style="4" customWidth="1"/>
    <col min="12285" max="12285" width="13.85546875" style="4" customWidth="1"/>
    <col min="12286" max="12288" width="13.85546875" style="4" bestFit="1" customWidth="1"/>
    <col min="12289" max="12289" width="12.7109375" style="4" bestFit="1" customWidth="1"/>
    <col min="12290" max="12290" width="14.28515625" style="4" customWidth="1"/>
    <col min="12291" max="12291" width="15.28515625" style="4" bestFit="1" customWidth="1"/>
    <col min="12292" max="12292" width="12.7109375" style="4" bestFit="1" customWidth="1"/>
    <col min="12293" max="12293" width="15.42578125" style="4" bestFit="1" customWidth="1"/>
    <col min="12294" max="12294" width="17.7109375" style="4" bestFit="1" customWidth="1"/>
    <col min="12295" max="12295" width="7.7109375" style="4" bestFit="1" customWidth="1"/>
    <col min="12296" max="12296" width="13.28515625" style="4" customWidth="1"/>
    <col min="12297" max="12297" width="23.5703125" style="4" customWidth="1"/>
    <col min="12298" max="12538" width="58.28515625" style="4"/>
    <col min="12539" max="12539" width="8" style="4" customWidth="1"/>
    <col min="12540" max="12540" width="67" style="4" customWidth="1"/>
    <col min="12541" max="12541" width="13.85546875" style="4" customWidth="1"/>
    <col min="12542" max="12544" width="13.85546875" style="4" bestFit="1" customWidth="1"/>
    <col min="12545" max="12545" width="12.7109375" style="4" bestFit="1" customWidth="1"/>
    <col min="12546" max="12546" width="14.28515625" style="4" customWidth="1"/>
    <col min="12547" max="12547" width="15.28515625" style="4" bestFit="1" customWidth="1"/>
    <col min="12548" max="12548" width="12.7109375" style="4" bestFit="1" customWidth="1"/>
    <col min="12549" max="12549" width="15.42578125" style="4" bestFit="1" customWidth="1"/>
    <col min="12550" max="12550" width="17.7109375" style="4" bestFit="1" customWidth="1"/>
    <col min="12551" max="12551" width="7.7109375" style="4" bestFit="1" customWidth="1"/>
    <col min="12552" max="12552" width="13.28515625" style="4" customWidth="1"/>
    <col min="12553" max="12553" width="23.5703125" style="4" customWidth="1"/>
    <col min="12554" max="12794" width="58.28515625" style="4"/>
    <col min="12795" max="12795" width="8" style="4" customWidth="1"/>
    <col min="12796" max="12796" width="67" style="4" customWidth="1"/>
    <col min="12797" max="12797" width="13.85546875" style="4" customWidth="1"/>
    <col min="12798" max="12800" width="13.85546875" style="4" bestFit="1" customWidth="1"/>
    <col min="12801" max="12801" width="12.7109375" style="4" bestFit="1" customWidth="1"/>
    <col min="12802" max="12802" width="14.28515625" style="4" customWidth="1"/>
    <col min="12803" max="12803" width="15.28515625" style="4" bestFit="1" customWidth="1"/>
    <col min="12804" max="12804" width="12.7109375" style="4" bestFit="1" customWidth="1"/>
    <col min="12805" max="12805" width="15.42578125" style="4" bestFit="1" customWidth="1"/>
    <col min="12806" max="12806" width="17.7109375" style="4" bestFit="1" customWidth="1"/>
    <col min="12807" max="12807" width="7.7109375" style="4" bestFit="1" customWidth="1"/>
    <col min="12808" max="12808" width="13.28515625" style="4" customWidth="1"/>
    <col min="12809" max="12809" width="23.5703125" style="4" customWidth="1"/>
    <col min="12810" max="13050" width="58.28515625" style="4"/>
    <col min="13051" max="13051" width="8" style="4" customWidth="1"/>
    <col min="13052" max="13052" width="67" style="4" customWidth="1"/>
    <col min="13053" max="13053" width="13.85546875" style="4" customWidth="1"/>
    <col min="13054" max="13056" width="13.85546875" style="4" bestFit="1" customWidth="1"/>
    <col min="13057" max="13057" width="12.7109375" style="4" bestFit="1" customWidth="1"/>
    <col min="13058" max="13058" width="14.28515625" style="4" customWidth="1"/>
    <col min="13059" max="13059" width="15.28515625" style="4" bestFit="1" customWidth="1"/>
    <col min="13060" max="13060" width="12.7109375" style="4" bestFit="1" customWidth="1"/>
    <col min="13061" max="13061" width="15.42578125" style="4" bestFit="1" customWidth="1"/>
    <col min="13062" max="13062" width="17.7109375" style="4" bestFit="1" customWidth="1"/>
    <col min="13063" max="13063" width="7.7109375" style="4" bestFit="1" customWidth="1"/>
    <col min="13064" max="13064" width="13.28515625" style="4" customWidth="1"/>
    <col min="13065" max="13065" width="23.5703125" style="4" customWidth="1"/>
    <col min="13066" max="13306" width="58.28515625" style="4"/>
    <col min="13307" max="13307" width="8" style="4" customWidth="1"/>
    <col min="13308" max="13308" width="67" style="4" customWidth="1"/>
    <col min="13309" max="13309" width="13.85546875" style="4" customWidth="1"/>
    <col min="13310" max="13312" width="13.85546875" style="4" bestFit="1" customWidth="1"/>
    <col min="13313" max="13313" width="12.7109375" style="4" bestFit="1" customWidth="1"/>
    <col min="13314" max="13314" width="14.28515625" style="4" customWidth="1"/>
    <col min="13315" max="13315" width="15.28515625" style="4" bestFit="1" customWidth="1"/>
    <col min="13316" max="13316" width="12.7109375" style="4" bestFit="1" customWidth="1"/>
    <col min="13317" max="13317" width="15.42578125" style="4" bestFit="1" customWidth="1"/>
    <col min="13318" max="13318" width="17.7109375" style="4" bestFit="1" customWidth="1"/>
    <col min="13319" max="13319" width="7.7109375" style="4" bestFit="1" customWidth="1"/>
    <col min="13320" max="13320" width="13.28515625" style="4" customWidth="1"/>
    <col min="13321" max="13321" width="23.5703125" style="4" customWidth="1"/>
    <col min="13322" max="13562" width="58.28515625" style="4"/>
    <col min="13563" max="13563" width="8" style="4" customWidth="1"/>
    <col min="13564" max="13564" width="67" style="4" customWidth="1"/>
    <col min="13565" max="13565" width="13.85546875" style="4" customWidth="1"/>
    <col min="13566" max="13568" width="13.85546875" style="4" bestFit="1" customWidth="1"/>
    <col min="13569" max="13569" width="12.7109375" style="4" bestFit="1" customWidth="1"/>
    <col min="13570" max="13570" width="14.28515625" style="4" customWidth="1"/>
    <col min="13571" max="13571" width="15.28515625" style="4" bestFit="1" customWidth="1"/>
    <col min="13572" max="13572" width="12.7109375" style="4" bestFit="1" customWidth="1"/>
    <col min="13573" max="13573" width="15.42578125" style="4" bestFit="1" customWidth="1"/>
    <col min="13574" max="13574" width="17.7109375" style="4" bestFit="1" customWidth="1"/>
    <col min="13575" max="13575" width="7.7109375" style="4" bestFit="1" customWidth="1"/>
    <col min="13576" max="13576" width="13.28515625" style="4" customWidth="1"/>
    <col min="13577" max="13577" width="23.5703125" style="4" customWidth="1"/>
    <col min="13578" max="13818" width="58.28515625" style="4"/>
    <col min="13819" max="13819" width="8" style="4" customWidth="1"/>
    <col min="13820" max="13820" width="67" style="4" customWidth="1"/>
    <col min="13821" max="13821" width="13.85546875" style="4" customWidth="1"/>
    <col min="13822" max="13824" width="13.85546875" style="4" bestFit="1" customWidth="1"/>
    <col min="13825" max="13825" width="12.7109375" style="4" bestFit="1" customWidth="1"/>
    <col min="13826" max="13826" width="14.28515625" style="4" customWidth="1"/>
    <col min="13827" max="13827" width="15.28515625" style="4" bestFit="1" customWidth="1"/>
    <col min="13828" max="13828" width="12.7109375" style="4" bestFit="1" customWidth="1"/>
    <col min="13829" max="13829" width="15.42578125" style="4" bestFit="1" customWidth="1"/>
    <col min="13830" max="13830" width="17.7109375" style="4" bestFit="1" customWidth="1"/>
    <col min="13831" max="13831" width="7.7109375" style="4" bestFit="1" customWidth="1"/>
    <col min="13832" max="13832" width="13.28515625" style="4" customWidth="1"/>
    <col min="13833" max="13833" width="23.5703125" style="4" customWidth="1"/>
    <col min="13834" max="14074" width="58.28515625" style="4"/>
    <col min="14075" max="14075" width="8" style="4" customWidth="1"/>
    <col min="14076" max="14076" width="67" style="4" customWidth="1"/>
    <col min="14077" max="14077" width="13.85546875" style="4" customWidth="1"/>
    <col min="14078" max="14080" width="13.85546875" style="4" bestFit="1" customWidth="1"/>
    <col min="14081" max="14081" width="12.7109375" style="4" bestFit="1" customWidth="1"/>
    <col min="14082" max="14082" width="14.28515625" style="4" customWidth="1"/>
    <col min="14083" max="14083" width="15.28515625" style="4" bestFit="1" customWidth="1"/>
    <col min="14084" max="14084" width="12.7109375" style="4" bestFit="1" customWidth="1"/>
    <col min="14085" max="14085" width="15.42578125" style="4" bestFit="1" customWidth="1"/>
    <col min="14086" max="14086" width="17.7109375" style="4" bestFit="1" customWidth="1"/>
    <col min="14087" max="14087" width="7.7109375" style="4" bestFit="1" customWidth="1"/>
    <col min="14088" max="14088" width="13.28515625" style="4" customWidth="1"/>
    <col min="14089" max="14089" width="23.5703125" style="4" customWidth="1"/>
    <col min="14090" max="14330" width="58.28515625" style="4"/>
    <col min="14331" max="14331" width="8" style="4" customWidth="1"/>
    <col min="14332" max="14332" width="67" style="4" customWidth="1"/>
    <col min="14333" max="14333" width="13.85546875" style="4" customWidth="1"/>
    <col min="14334" max="14336" width="13.85546875" style="4" bestFit="1" customWidth="1"/>
    <col min="14337" max="14337" width="12.7109375" style="4" bestFit="1" customWidth="1"/>
    <col min="14338" max="14338" width="14.28515625" style="4" customWidth="1"/>
    <col min="14339" max="14339" width="15.28515625" style="4" bestFit="1" customWidth="1"/>
    <col min="14340" max="14340" width="12.7109375" style="4" bestFit="1" customWidth="1"/>
    <col min="14341" max="14341" width="15.42578125" style="4" bestFit="1" customWidth="1"/>
    <col min="14342" max="14342" width="17.7109375" style="4" bestFit="1" customWidth="1"/>
    <col min="14343" max="14343" width="7.7109375" style="4" bestFit="1" customWidth="1"/>
    <col min="14344" max="14344" width="13.28515625" style="4" customWidth="1"/>
    <col min="14345" max="14345" width="23.5703125" style="4" customWidth="1"/>
    <col min="14346" max="14586" width="58.28515625" style="4"/>
    <col min="14587" max="14587" width="8" style="4" customWidth="1"/>
    <col min="14588" max="14588" width="67" style="4" customWidth="1"/>
    <col min="14589" max="14589" width="13.85546875" style="4" customWidth="1"/>
    <col min="14590" max="14592" width="13.85546875" style="4" bestFit="1" customWidth="1"/>
    <col min="14593" max="14593" width="12.7109375" style="4" bestFit="1" customWidth="1"/>
    <col min="14594" max="14594" width="14.28515625" style="4" customWidth="1"/>
    <col min="14595" max="14595" width="15.28515625" style="4" bestFit="1" customWidth="1"/>
    <col min="14596" max="14596" width="12.7109375" style="4" bestFit="1" customWidth="1"/>
    <col min="14597" max="14597" width="15.42578125" style="4" bestFit="1" customWidth="1"/>
    <col min="14598" max="14598" width="17.7109375" style="4" bestFit="1" customWidth="1"/>
    <col min="14599" max="14599" width="7.7109375" style="4" bestFit="1" customWidth="1"/>
    <col min="14600" max="14600" width="13.28515625" style="4" customWidth="1"/>
    <col min="14601" max="14601" width="23.5703125" style="4" customWidth="1"/>
    <col min="14602" max="14842" width="58.28515625" style="4"/>
    <col min="14843" max="14843" width="8" style="4" customWidth="1"/>
    <col min="14844" max="14844" width="67" style="4" customWidth="1"/>
    <col min="14845" max="14845" width="13.85546875" style="4" customWidth="1"/>
    <col min="14846" max="14848" width="13.85546875" style="4" bestFit="1" customWidth="1"/>
    <col min="14849" max="14849" width="12.7109375" style="4" bestFit="1" customWidth="1"/>
    <col min="14850" max="14850" width="14.28515625" style="4" customWidth="1"/>
    <col min="14851" max="14851" width="15.28515625" style="4" bestFit="1" customWidth="1"/>
    <col min="14852" max="14852" width="12.7109375" style="4" bestFit="1" customWidth="1"/>
    <col min="14853" max="14853" width="15.42578125" style="4" bestFit="1" customWidth="1"/>
    <col min="14854" max="14854" width="17.7109375" style="4" bestFit="1" customWidth="1"/>
    <col min="14855" max="14855" width="7.7109375" style="4" bestFit="1" customWidth="1"/>
    <col min="14856" max="14856" width="13.28515625" style="4" customWidth="1"/>
    <col min="14857" max="14857" width="23.5703125" style="4" customWidth="1"/>
    <col min="14858" max="15098" width="58.28515625" style="4"/>
    <col min="15099" max="15099" width="8" style="4" customWidth="1"/>
    <col min="15100" max="15100" width="67" style="4" customWidth="1"/>
    <col min="15101" max="15101" width="13.85546875" style="4" customWidth="1"/>
    <col min="15102" max="15104" width="13.85546875" style="4" bestFit="1" customWidth="1"/>
    <col min="15105" max="15105" width="12.7109375" style="4" bestFit="1" customWidth="1"/>
    <col min="15106" max="15106" width="14.28515625" style="4" customWidth="1"/>
    <col min="15107" max="15107" width="15.28515625" style="4" bestFit="1" customWidth="1"/>
    <col min="15108" max="15108" width="12.7109375" style="4" bestFit="1" customWidth="1"/>
    <col min="15109" max="15109" width="15.42578125" style="4" bestFit="1" customWidth="1"/>
    <col min="15110" max="15110" width="17.7109375" style="4" bestFit="1" customWidth="1"/>
    <col min="15111" max="15111" width="7.7109375" style="4" bestFit="1" customWidth="1"/>
    <col min="15112" max="15112" width="13.28515625" style="4" customWidth="1"/>
    <col min="15113" max="15113" width="23.5703125" style="4" customWidth="1"/>
    <col min="15114" max="15354" width="58.28515625" style="4"/>
    <col min="15355" max="15355" width="8" style="4" customWidth="1"/>
    <col min="15356" max="15356" width="67" style="4" customWidth="1"/>
    <col min="15357" max="15357" width="13.85546875" style="4" customWidth="1"/>
    <col min="15358" max="15360" width="13.85546875" style="4" bestFit="1" customWidth="1"/>
    <col min="15361" max="15361" width="12.7109375" style="4" bestFit="1" customWidth="1"/>
    <col min="15362" max="15362" width="14.28515625" style="4" customWidth="1"/>
    <col min="15363" max="15363" width="15.28515625" style="4" bestFit="1" customWidth="1"/>
    <col min="15364" max="15364" width="12.7109375" style="4" bestFit="1" customWidth="1"/>
    <col min="15365" max="15365" width="15.42578125" style="4" bestFit="1" customWidth="1"/>
    <col min="15366" max="15366" width="17.7109375" style="4" bestFit="1" customWidth="1"/>
    <col min="15367" max="15367" width="7.7109375" style="4" bestFit="1" customWidth="1"/>
    <col min="15368" max="15368" width="13.28515625" style="4" customWidth="1"/>
    <col min="15369" max="15369" width="23.5703125" style="4" customWidth="1"/>
    <col min="15370" max="15610" width="58.28515625" style="4"/>
    <col min="15611" max="15611" width="8" style="4" customWidth="1"/>
    <col min="15612" max="15612" width="67" style="4" customWidth="1"/>
    <col min="15613" max="15613" width="13.85546875" style="4" customWidth="1"/>
    <col min="15614" max="15616" width="13.85546875" style="4" bestFit="1" customWidth="1"/>
    <col min="15617" max="15617" width="12.7109375" style="4" bestFit="1" customWidth="1"/>
    <col min="15618" max="15618" width="14.28515625" style="4" customWidth="1"/>
    <col min="15619" max="15619" width="15.28515625" style="4" bestFit="1" customWidth="1"/>
    <col min="15620" max="15620" width="12.7109375" style="4" bestFit="1" customWidth="1"/>
    <col min="15621" max="15621" width="15.42578125" style="4" bestFit="1" customWidth="1"/>
    <col min="15622" max="15622" width="17.7109375" style="4" bestFit="1" customWidth="1"/>
    <col min="15623" max="15623" width="7.7109375" style="4" bestFit="1" customWidth="1"/>
    <col min="15624" max="15624" width="13.28515625" style="4" customWidth="1"/>
    <col min="15625" max="15625" width="23.5703125" style="4" customWidth="1"/>
    <col min="15626" max="15866" width="58.28515625" style="4"/>
    <col min="15867" max="15867" width="8" style="4" customWidth="1"/>
    <col min="15868" max="15868" width="67" style="4" customWidth="1"/>
    <col min="15869" max="15869" width="13.85546875" style="4" customWidth="1"/>
    <col min="15870" max="15872" width="13.85546875" style="4" bestFit="1" customWidth="1"/>
    <col min="15873" max="15873" width="12.7109375" style="4" bestFit="1" customWidth="1"/>
    <col min="15874" max="15874" width="14.28515625" style="4" customWidth="1"/>
    <col min="15875" max="15875" width="15.28515625" style="4" bestFit="1" customWidth="1"/>
    <col min="15876" max="15876" width="12.7109375" style="4" bestFit="1" customWidth="1"/>
    <col min="15877" max="15877" width="15.42578125" style="4" bestFit="1" customWidth="1"/>
    <col min="15878" max="15878" width="17.7109375" style="4" bestFit="1" customWidth="1"/>
    <col min="15879" max="15879" width="7.7109375" style="4" bestFit="1" customWidth="1"/>
    <col min="15880" max="15880" width="13.28515625" style="4" customWidth="1"/>
    <col min="15881" max="15881" width="23.5703125" style="4" customWidth="1"/>
    <col min="15882" max="16122" width="58.28515625" style="4"/>
    <col min="16123" max="16123" width="8" style="4" customWidth="1"/>
    <col min="16124" max="16124" width="67" style="4" customWidth="1"/>
    <col min="16125" max="16125" width="13.85546875" style="4" customWidth="1"/>
    <col min="16126" max="16128" width="13.85546875" style="4" bestFit="1" customWidth="1"/>
    <col min="16129" max="16129" width="12.7109375" style="4" bestFit="1" customWidth="1"/>
    <col min="16130" max="16130" width="14.28515625" style="4" customWidth="1"/>
    <col min="16131" max="16131" width="15.28515625" style="4" bestFit="1" customWidth="1"/>
    <col min="16132" max="16132" width="12.7109375" style="4" bestFit="1" customWidth="1"/>
    <col min="16133" max="16133" width="15.42578125" style="4" bestFit="1" customWidth="1"/>
    <col min="16134" max="16134" width="17.7109375" style="4" bestFit="1" customWidth="1"/>
    <col min="16135" max="16135" width="7.7109375" style="4" bestFit="1" customWidth="1"/>
    <col min="16136" max="16136" width="13.28515625" style="4" customWidth="1"/>
    <col min="16137" max="16137" width="23.5703125" style="4" customWidth="1"/>
    <col min="16138" max="16384" width="58.28515625" style="4"/>
  </cols>
  <sheetData>
    <row r="1" spans="1:29" s="1" customFormat="1" ht="15" customHeight="1" x14ac:dyDescent="0.25">
      <c r="B1" s="2"/>
      <c r="C1" s="3"/>
      <c r="D1" s="3"/>
      <c r="E1" s="3"/>
      <c r="F1" s="3"/>
      <c r="G1" s="3"/>
      <c r="H1" s="47" t="s">
        <v>65</v>
      </c>
      <c r="I1" s="47"/>
      <c r="J1" s="47"/>
      <c r="K1" s="47"/>
    </row>
    <row r="2" spans="1:29" s="1" customFormat="1" ht="15" customHeight="1" x14ac:dyDescent="0.25">
      <c r="B2" s="2"/>
      <c r="C2" s="3"/>
      <c r="D2" s="3"/>
      <c r="E2" s="3"/>
      <c r="F2" s="3"/>
      <c r="G2" s="3"/>
      <c r="H2" s="47" t="s">
        <v>66</v>
      </c>
      <c r="I2" s="47"/>
      <c r="J2" s="47"/>
      <c r="K2" s="47"/>
    </row>
    <row r="3" spans="1:29" s="1" customFormat="1" ht="15" customHeight="1" x14ac:dyDescent="0.25">
      <c r="B3" s="2"/>
      <c r="C3" s="3"/>
      <c r="D3" s="3"/>
      <c r="E3" s="3"/>
      <c r="F3" s="3"/>
      <c r="G3" s="3"/>
      <c r="H3" s="47" t="s">
        <v>64</v>
      </c>
      <c r="I3" s="47"/>
      <c r="J3" s="47"/>
      <c r="K3" s="47"/>
    </row>
    <row r="4" spans="1:29" x14ac:dyDescent="0.25">
      <c r="H4" s="7"/>
      <c r="I4" s="8"/>
      <c r="J4" s="8"/>
      <c r="K4" s="8"/>
      <c r="L4" s="8"/>
    </row>
    <row r="5" spans="1:29" ht="33" customHeight="1" x14ac:dyDescent="0.25">
      <c r="B5" s="9"/>
      <c r="C5" s="53" t="s">
        <v>70</v>
      </c>
      <c r="D5" s="53"/>
      <c r="E5" s="53"/>
      <c r="F5" s="53"/>
      <c r="G5" s="53"/>
      <c r="H5" s="53"/>
      <c r="I5" s="53"/>
      <c r="J5" s="53"/>
      <c r="K5" s="53"/>
      <c r="L5" s="9"/>
    </row>
    <row r="6" spans="1:29" ht="16.5" thickBot="1" x14ac:dyDescent="0.3">
      <c r="B6" s="10"/>
      <c r="C6" s="11"/>
      <c r="D6" s="11"/>
      <c r="E6" s="11"/>
      <c r="F6" s="11"/>
      <c r="G6" s="11"/>
      <c r="H6" s="11"/>
      <c r="I6" s="11"/>
      <c r="J6" s="11"/>
      <c r="K6" s="12" t="s">
        <v>0</v>
      </c>
    </row>
    <row r="7" spans="1:29" s="13" customFormat="1" ht="13.5" x14ac:dyDescent="0.25">
      <c r="A7" s="50"/>
      <c r="B7" s="51"/>
      <c r="C7" s="52" t="s">
        <v>73</v>
      </c>
      <c r="D7" s="52"/>
      <c r="E7" s="52"/>
      <c r="F7" s="52"/>
      <c r="G7" s="52"/>
      <c r="H7" s="52"/>
      <c r="I7" s="52"/>
      <c r="J7" s="52"/>
      <c r="K7" s="52"/>
      <c r="L7" s="48" t="s">
        <v>74</v>
      </c>
      <c r="M7" s="48"/>
      <c r="N7" s="48"/>
      <c r="O7" s="48"/>
      <c r="P7" s="48"/>
      <c r="Q7" s="48"/>
      <c r="R7" s="48"/>
      <c r="S7" s="48"/>
      <c r="T7" s="48"/>
      <c r="U7" s="48" t="s">
        <v>75</v>
      </c>
      <c r="V7" s="48"/>
      <c r="W7" s="48"/>
      <c r="X7" s="48"/>
      <c r="Y7" s="48"/>
      <c r="Z7" s="48"/>
      <c r="AA7" s="48"/>
      <c r="AB7" s="48"/>
      <c r="AC7" s="49"/>
    </row>
    <row r="8" spans="1:29" s="1" customFormat="1" ht="12.75" x14ac:dyDescent="0.25">
      <c r="A8" s="14" t="s">
        <v>1</v>
      </c>
      <c r="B8" s="15" t="s">
        <v>2</v>
      </c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16" t="s">
        <v>8</v>
      </c>
      <c r="I8" s="16" t="s">
        <v>9</v>
      </c>
      <c r="J8" s="16" t="s">
        <v>10</v>
      </c>
      <c r="K8" s="16" t="s">
        <v>11</v>
      </c>
      <c r="L8" s="16" t="s">
        <v>3</v>
      </c>
      <c r="M8" s="16" t="s">
        <v>4</v>
      </c>
      <c r="N8" s="16" t="s">
        <v>5</v>
      </c>
      <c r="O8" s="16" t="s">
        <v>6</v>
      </c>
      <c r="P8" s="16" t="s">
        <v>7</v>
      </c>
      <c r="Q8" s="16" t="s">
        <v>8</v>
      </c>
      <c r="R8" s="16" t="s">
        <v>9</v>
      </c>
      <c r="S8" s="16" t="s">
        <v>10</v>
      </c>
      <c r="T8" s="16" t="s">
        <v>11</v>
      </c>
      <c r="U8" s="16" t="s">
        <v>3</v>
      </c>
      <c r="V8" s="16" t="s">
        <v>4</v>
      </c>
      <c r="W8" s="16" t="s">
        <v>5</v>
      </c>
      <c r="X8" s="16" t="s">
        <v>6</v>
      </c>
      <c r="Y8" s="16" t="s">
        <v>7</v>
      </c>
      <c r="Z8" s="16" t="s">
        <v>8</v>
      </c>
      <c r="AA8" s="16" t="s">
        <v>9</v>
      </c>
      <c r="AB8" s="16" t="s">
        <v>10</v>
      </c>
      <c r="AC8" s="17" t="s">
        <v>11</v>
      </c>
    </row>
    <row r="9" spans="1:29" s="1" customFormat="1" ht="12.75" x14ac:dyDescent="0.25">
      <c r="A9" s="18">
        <v>1000000</v>
      </c>
      <c r="B9" s="19" t="s">
        <v>12</v>
      </c>
      <c r="C9" s="20">
        <f t="shared" ref="C9:J9" si="0">SUM(C10+C20+C26+C28+C38+C41)</f>
        <v>1036418840</v>
      </c>
      <c r="D9" s="21">
        <f t="shared" si="0"/>
        <v>204035884</v>
      </c>
      <c r="E9" s="21">
        <f t="shared" si="0"/>
        <v>244267842</v>
      </c>
      <c r="F9" s="21">
        <f t="shared" si="0"/>
        <v>213562854</v>
      </c>
      <c r="G9" s="21">
        <f t="shared" si="0"/>
        <v>98335123</v>
      </c>
      <c r="H9" s="21">
        <f t="shared" si="0"/>
        <v>131289062</v>
      </c>
      <c r="I9" s="21">
        <f t="shared" si="0"/>
        <v>66382444</v>
      </c>
      <c r="J9" s="21">
        <f t="shared" si="0"/>
        <v>35224750</v>
      </c>
      <c r="K9" s="22">
        <f>SUM(C9:J9)</f>
        <v>2029516799</v>
      </c>
      <c r="L9" s="20">
        <f t="shared" ref="L9:S9" si="1">SUM(L10+L20+L26+L28+L38+L41)</f>
        <v>1046653237</v>
      </c>
      <c r="M9" s="21">
        <f t="shared" si="1"/>
        <v>205292827</v>
      </c>
      <c r="N9" s="21">
        <f t="shared" si="1"/>
        <v>249213194</v>
      </c>
      <c r="O9" s="21">
        <f t="shared" si="1"/>
        <v>217229871</v>
      </c>
      <c r="P9" s="21">
        <f t="shared" si="1"/>
        <v>100165875</v>
      </c>
      <c r="Q9" s="21">
        <f t="shared" si="1"/>
        <v>133698523</v>
      </c>
      <c r="R9" s="21">
        <f t="shared" si="1"/>
        <v>67356771</v>
      </c>
      <c r="S9" s="21">
        <f t="shared" si="1"/>
        <v>35847556</v>
      </c>
      <c r="T9" s="22">
        <f>SUM(L9:S9)</f>
        <v>2055457854</v>
      </c>
      <c r="U9" s="20">
        <f t="shared" ref="U9:AC9" si="2">L9-C9</f>
        <v>10234397</v>
      </c>
      <c r="V9" s="21">
        <f t="shared" si="2"/>
        <v>1256943</v>
      </c>
      <c r="W9" s="21">
        <f t="shared" si="2"/>
        <v>4945352</v>
      </c>
      <c r="X9" s="21">
        <f t="shared" si="2"/>
        <v>3667017</v>
      </c>
      <c r="Y9" s="21">
        <f t="shared" si="2"/>
        <v>1830752</v>
      </c>
      <c r="Z9" s="21">
        <f t="shared" si="2"/>
        <v>2409461</v>
      </c>
      <c r="AA9" s="21">
        <f t="shared" si="2"/>
        <v>974327</v>
      </c>
      <c r="AB9" s="21">
        <f t="shared" si="2"/>
        <v>622806</v>
      </c>
      <c r="AC9" s="23">
        <f t="shared" si="2"/>
        <v>25941055</v>
      </c>
    </row>
    <row r="10" spans="1:29" s="1" customFormat="1" ht="12.75" x14ac:dyDescent="0.25">
      <c r="A10" s="18">
        <v>1010000</v>
      </c>
      <c r="B10" s="24" t="s">
        <v>13</v>
      </c>
      <c r="C10" s="25">
        <f>C11+C12+C14+C15+C16+C17+C18</f>
        <v>616843648</v>
      </c>
      <c r="D10" s="25">
        <f t="shared" ref="D10:J10" si="3">D11+D12+D14+D15+D16+D17+D18</f>
        <v>193657405</v>
      </c>
      <c r="E10" s="25">
        <f t="shared" si="3"/>
        <v>203748511</v>
      </c>
      <c r="F10" s="25">
        <f t="shared" si="3"/>
        <v>161845648</v>
      </c>
      <c r="G10" s="25">
        <f t="shared" si="3"/>
        <v>73634047</v>
      </c>
      <c r="H10" s="25">
        <f t="shared" si="3"/>
        <v>90648147</v>
      </c>
      <c r="I10" s="25">
        <f t="shared" si="3"/>
        <v>41149026</v>
      </c>
      <c r="J10" s="25">
        <f t="shared" si="3"/>
        <v>24291429</v>
      </c>
      <c r="K10" s="22">
        <f t="shared" ref="K10:K24" si="4">SUM(C10:J10)</f>
        <v>1405817861</v>
      </c>
      <c r="L10" s="25">
        <f>L11+L12+L14+L15+L16+L17+L18</f>
        <v>627078045</v>
      </c>
      <c r="M10" s="25">
        <f t="shared" ref="M10:S10" si="5">M11+M12+M14+M15+M16+M17+M18</f>
        <v>194914348</v>
      </c>
      <c r="N10" s="25">
        <f t="shared" si="5"/>
        <v>208693863</v>
      </c>
      <c r="O10" s="25">
        <f t="shared" si="5"/>
        <v>165512665</v>
      </c>
      <c r="P10" s="25">
        <f t="shared" si="5"/>
        <v>75464799</v>
      </c>
      <c r="Q10" s="25">
        <f t="shared" si="5"/>
        <v>93057608</v>
      </c>
      <c r="R10" s="25">
        <f t="shared" si="5"/>
        <v>42123353</v>
      </c>
      <c r="S10" s="25">
        <f t="shared" si="5"/>
        <v>24914235</v>
      </c>
      <c r="T10" s="22">
        <f t="shared" ref="T10:T24" si="6">SUM(L10:S10)</f>
        <v>1431758916</v>
      </c>
      <c r="U10" s="25">
        <f t="shared" ref="U10:X73" si="7">L10-C10</f>
        <v>10234397</v>
      </c>
      <c r="V10" s="25">
        <f t="shared" si="7"/>
        <v>1256943</v>
      </c>
      <c r="W10" s="25">
        <f t="shared" si="7"/>
        <v>4945352</v>
      </c>
      <c r="X10" s="25">
        <f t="shared" si="7"/>
        <v>3667017</v>
      </c>
      <c r="Y10" s="25">
        <f t="shared" ref="Y10:AB73" si="8">P10-G10</f>
        <v>1830752</v>
      </c>
      <c r="Z10" s="25">
        <f t="shared" si="8"/>
        <v>2409461</v>
      </c>
      <c r="AA10" s="25">
        <f t="shared" si="8"/>
        <v>974327</v>
      </c>
      <c r="AB10" s="25">
        <f t="shared" si="8"/>
        <v>622806</v>
      </c>
      <c r="AC10" s="23">
        <f t="shared" ref="AC10:AC73" si="9">T10-K10</f>
        <v>25941055</v>
      </c>
    </row>
    <row r="11" spans="1:29" s="1" customFormat="1" ht="12.75" x14ac:dyDescent="0.25">
      <c r="A11" s="18">
        <v>1010100</v>
      </c>
      <c r="B11" s="26" t="s">
        <v>14</v>
      </c>
      <c r="C11" s="25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f t="shared" si="4"/>
        <v>0</v>
      </c>
      <c r="L11" s="25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f t="shared" si="6"/>
        <v>0</v>
      </c>
      <c r="U11" s="25">
        <f t="shared" si="7"/>
        <v>0</v>
      </c>
      <c r="V11" s="22">
        <f t="shared" si="7"/>
        <v>0</v>
      </c>
      <c r="W11" s="22">
        <f t="shared" si="7"/>
        <v>0</v>
      </c>
      <c r="X11" s="22">
        <f t="shared" si="7"/>
        <v>0</v>
      </c>
      <c r="Y11" s="22">
        <f t="shared" si="8"/>
        <v>0</v>
      </c>
      <c r="Z11" s="22">
        <f t="shared" si="8"/>
        <v>0</v>
      </c>
      <c r="AA11" s="22">
        <f t="shared" si="8"/>
        <v>0</v>
      </c>
      <c r="AB11" s="22">
        <f t="shared" si="8"/>
        <v>0</v>
      </c>
      <c r="AC11" s="23">
        <f t="shared" si="9"/>
        <v>0</v>
      </c>
    </row>
    <row r="12" spans="1:29" s="1" customFormat="1" ht="25.5" x14ac:dyDescent="0.25">
      <c r="A12" s="18">
        <v>1010200</v>
      </c>
      <c r="B12" s="26" t="s">
        <v>15</v>
      </c>
      <c r="C12" s="25">
        <v>375042744</v>
      </c>
      <c r="D12" s="22">
        <v>160990611</v>
      </c>
      <c r="E12" s="22">
        <v>112336697</v>
      </c>
      <c r="F12" s="22">
        <v>83893901</v>
      </c>
      <c r="G12" s="22">
        <v>45067071</v>
      </c>
      <c r="H12" s="22">
        <v>54879106</v>
      </c>
      <c r="I12" s="22">
        <v>20656810</v>
      </c>
      <c r="J12" s="22">
        <v>13023709</v>
      </c>
      <c r="K12" s="22">
        <f t="shared" si="4"/>
        <v>865890649</v>
      </c>
      <c r="L12" s="25">
        <v>375042744</v>
      </c>
      <c r="M12" s="22">
        <v>160990611</v>
      </c>
      <c r="N12" s="22">
        <v>112336697</v>
      </c>
      <c r="O12" s="22">
        <v>83893901</v>
      </c>
      <c r="P12" s="22">
        <v>45067071</v>
      </c>
      <c r="Q12" s="22">
        <v>54879106</v>
      </c>
      <c r="R12" s="22">
        <v>20656810</v>
      </c>
      <c r="S12" s="22">
        <v>13023709</v>
      </c>
      <c r="T12" s="22">
        <f t="shared" si="6"/>
        <v>865890649</v>
      </c>
      <c r="U12" s="25">
        <f t="shared" si="7"/>
        <v>0</v>
      </c>
      <c r="V12" s="22">
        <f t="shared" si="7"/>
        <v>0</v>
      </c>
      <c r="W12" s="22">
        <f t="shared" si="7"/>
        <v>0</v>
      </c>
      <c r="X12" s="22">
        <f t="shared" si="7"/>
        <v>0</v>
      </c>
      <c r="Y12" s="22">
        <f t="shared" si="8"/>
        <v>0</v>
      </c>
      <c r="Z12" s="22">
        <f t="shared" si="8"/>
        <v>0</v>
      </c>
      <c r="AA12" s="22">
        <f t="shared" si="8"/>
        <v>0</v>
      </c>
      <c r="AB12" s="22">
        <f t="shared" si="8"/>
        <v>0</v>
      </c>
      <c r="AC12" s="23">
        <f t="shared" si="9"/>
        <v>0</v>
      </c>
    </row>
    <row r="13" spans="1:29" s="1" customFormat="1" ht="25.5" x14ac:dyDescent="0.25">
      <c r="A13" s="27">
        <v>1010290</v>
      </c>
      <c r="B13" s="28" t="s">
        <v>16</v>
      </c>
      <c r="C13" s="29">
        <v>118028034</v>
      </c>
      <c r="D13" s="30">
        <v>33769006</v>
      </c>
      <c r="E13" s="30">
        <v>18314136</v>
      </c>
      <c r="F13" s="30">
        <v>8480829</v>
      </c>
      <c r="G13" s="30">
        <v>3251851</v>
      </c>
      <c r="H13" s="30">
        <v>5297884</v>
      </c>
      <c r="I13" s="30">
        <v>1772138</v>
      </c>
      <c r="J13" s="30">
        <v>812619</v>
      </c>
      <c r="K13" s="30">
        <f t="shared" si="4"/>
        <v>189726497</v>
      </c>
      <c r="L13" s="29">
        <v>118028034</v>
      </c>
      <c r="M13" s="30">
        <v>33769006</v>
      </c>
      <c r="N13" s="30">
        <v>18314136</v>
      </c>
      <c r="O13" s="30">
        <v>8480829</v>
      </c>
      <c r="P13" s="30">
        <v>3251851</v>
      </c>
      <c r="Q13" s="30">
        <v>5297884</v>
      </c>
      <c r="R13" s="30">
        <v>1772138</v>
      </c>
      <c r="S13" s="30">
        <v>812619</v>
      </c>
      <c r="T13" s="30">
        <f t="shared" si="6"/>
        <v>189726497</v>
      </c>
      <c r="U13" s="29">
        <f t="shared" si="7"/>
        <v>0</v>
      </c>
      <c r="V13" s="30">
        <f t="shared" si="7"/>
        <v>0</v>
      </c>
      <c r="W13" s="30">
        <f t="shared" si="7"/>
        <v>0</v>
      </c>
      <c r="X13" s="30">
        <f t="shared" si="7"/>
        <v>0</v>
      </c>
      <c r="Y13" s="30">
        <f t="shared" si="8"/>
        <v>0</v>
      </c>
      <c r="Z13" s="30">
        <f t="shared" si="8"/>
        <v>0</v>
      </c>
      <c r="AA13" s="30">
        <f t="shared" si="8"/>
        <v>0</v>
      </c>
      <c r="AB13" s="30">
        <f t="shared" si="8"/>
        <v>0</v>
      </c>
      <c r="AC13" s="31">
        <f t="shared" si="9"/>
        <v>0</v>
      </c>
    </row>
    <row r="14" spans="1:29" s="1" customFormat="1" ht="12.75" x14ac:dyDescent="0.25">
      <c r="A14" s="18">
        <v>1010400</v>
      </c>
      <c r="B14" s="26" t="s">
        <v>17</v>
      </c>
      <c r="C14" s="25">
        <v>2331600</v>
      </c>
      <c r="D14" s="22">
        <v>0</v>
      </c>
      <c r="E14" s="22">
        <v>1322400</v>
      </c>
      <c r="F14" s="22">
        <v>435000</v>
      </c>
      <c r="G14" s="22">
        <v>487200</v>
      </c>
      <c r="H14" s="22">
        <v>243600</v>
      </c>
      <c r="I14" s="22">
        <v>156600</v>
      </c>
      <c r="J14" s="22">
        <v>295800</v>
      </c>
      <c r="K14" s="22">
        <f t="shared" si="4"/>
        <v>5272200</v>
      </c>
      <c r="L14" s="25">
        <v>2331600</v>
      </c>
      <c r="M14" s="22">
        <v>0</v>
      </c>
      <c r="N14" s="22">
        <v>1322400</v>
      </c>
      <c r="O14" s="22">
        <v>435000</v>
      </c>
      <c r="P14" s="22">
        <v>487200</v>
      </c>
      <c r="Q14" s="22">
        <v>243600</v>
      </c>
      <c r="R14" s="22">
        <v>156600</v>
      </c>
      <c r="S14" s="22">
        <v>295800</v>
      </c>
      <c r="T14" s="22">
        <f t="shared" si="6"/>
        <v>5272200</v>
      </c>
      <c r="U14" s="25">
        <f t="shared" si="7"/>
        <v>0</v>
      </c>
      <c r="V14" s="22">
        <f t="shared" si="7"/>
        <v>0</v>
      </c>
      <c r="W14" s="22">
        <f t="shared" si="7"/>
        <v>0</v>
      </c>
      <c r="X14" s="22">
        <f t="shared" si="7"/>
        <v>0</v>
      </c>
      <c r="Y14" s="22">
        <f t="shared" si="8"/>
        <v>0</v>
      </c>
      <c r="Z14" s="22">
        <f t="shared" si="8"/>
        <v>0</v>
      </c>
      <c r="AA14" s="22">
        <f t="shared" si="8"/>
        <v>0</v>
      </c>
      <c r="AB14" s="22">
        <f t="shared" si="8"/>
        <v>0</v>
      </c>
      <c r="AC14" s="23">
        <f t="shared" si="9"/>
        <v>0</v>
      </c>
    </row>
    <row r="15" spans="1:29" s="1" customFormat="1" ht="25.5" x14ac:dyDescent="0.25">
      <c r="A15" s="18">
        <v>1010500</v>
      </c>
      <c r="B15" s="32" t="s">
        <v>18</v>
      </c>
      <c r="C15" s="25">
        <v>7731334</v>
      </c>
      <c r="D15" s="22">
        <v>241753</v>
      </c>
      <c r="E15" s="22">
        <v>4530940</v>
      </c>
      <c r="F15" s="22">
        <v>3273551</v>
      </c>
      <c r="G15" s="22">
        <v>1343247</v>
      </c>
      <c r="H15" s="22">
        <v>3320862</v>
      </c>
      <c r="I15" s="22">
        <v>1543724</v>
      </c>
      <c r="J15" s="22">
        <v>1139618</v>
      </c>
      <c r="K15" s="22">
        <f t="shared" si="4"/>
        <v>23125029</v>
      </c>
      <c r="L15" s="25">
        <v>7731334</v>
      </c>
      <c r="M15" s="22">
        <v>241753</v>
      </c>
      <c r="N15" s="22">
        <v>4530940</v>
      </c>
      <c r="O15" s="22">
        <v>3273551</v>
      </c>
      <c r="P15" s="22">
        <v>1343247</v>
      </c>
      <c r="Q15" s="22">
        <v>3320862</v>
      </c>
      <c r="R15" s="22">
        <v>1543724</v>
      </c>
      <c r="S15" s="22">
        <v>1139618</v>
      </c>
      <c r="T15" s="22">
        <f t="shared" si="6"/>
        <v>23125029</v>
      </c>
      <c r="U15" s="25">
        <f t="shared" si="7"/>
        <v>0</v>
      </c>
      <c r="V15" s="22">
        <f t="shared" si="7"/>
        <v>0</v>
      </c>
      <c r="W15" s="22">
        <f t="shared" si="7"/>
        <v>0</v>
      </c>
      <c r="X15" s="22">
        <f t="shared" si="7"/>
        <v>0</v>
      </c>
      <c r="Y15" s="22">
        <f t="shared" si="8"/>
        <v>0</v>
      </c>
      <c r="Z15" s="22">
        <f t="shared" si="8"/>
        <v>0</v>
      </c>
      <c r="AA15" s="22">
        <f t="shared" si="8"/>
        <v>0</v>
      </c>
      <c r="AB15" s="22">
        <f t="shared" si="8"/>
        <v>0</v>
      </c>
      <c r="AC15" s="23">
        <f t="shared" si="9"/>
        <v>0</v>
      </c>
    </row>
    <row r="16" spans="1:29" s="1" customFormat="1" ht="38.25" x14ac:dyDescent="0.25">
      <c r="A16" s="18">
        <v>1010600</v>
      </c>
      <c r="B16" s="26" t="s">
        <v>19</v>
      </c>
      <c r="C16" s="25">
        <v>16167883</v>
      </c>
      <c r="D16" s="22">
        <v>105221</v>
      </c>
      <c r="E16" s="22">
        <v>4546250</v>
      </c>
      <c r="F16" s="22">
        <v>1191159</v>
      </c>
      <c r="G16" s="22">
        <v>550913</v>
      </c>
      <c r="H16" s="22">
        <v>932148</v>
      </c>
      <c r="I16" s="22">
        <v>87619</v>
      </c>
      <c r="J16" s="22">
        <v>12965</v>
      </c>
      <c r="K16" s="22">
        <f t="shared" si="4"/>
        <v>23594158</v>
      </c>
      <c r="L16" s="25">
        <v>16167883</v>
      </c>
      <c r="M16" s="22">
        <v>105221</v>
      </c>
      <c r="N16" s="22">
        <v>4546250</v>
      </c>
      <c r="O16" s="22">
        <v>1191159</v>
      </c>
      <c r="P16" s="22">
        <v>550913</v>
      </c>
      <c r="Q16" s="22">
        <v>932148</v>
      </c>
      <c r="R16" s="22">
        <v>87619</v>
      </c>
      <c r="S16" s="22">
        <v>12965</v>
      </c>
      <c r="T16" s="22">
        <f t="shared" si="6"/>
        <v>23594158</v>
      </c>
      <c r="U16" s="25">
        <f t="shared" si="7"/>
        <v>0</v>
      </c>
      <c r="V16" s="22">
        <f t="shared" si="7"/>
        <v>0</v>
      </c>
      <c r="W16" s="22">
        <f t="shared" si="7"/>
        <v>0</v>
      </c>
      <c r="X16" s="22">
        <f t="shared" si="7"/>
        <v>0</v>
      </c>
      <c r="Y16" s="22">
        <f t="shared" si="8"/>
        <v>0</v>
      </c>
      <c r="Z16" s="22">
        <f t="shared" si="8"/>
        <v>0</v>
      </c>
      <c r="AA16" s="22">
        <f t="shared" si="8"/>
        <v>0</v>
      </c>
      <c r="AB16" s="22">
        <f t="shared" si="8"/>
        <v>0</v>
      </c>
      <c r="AC16" s="23">
        <f t="shared" si="9"/>
        <v>0</v>
      </c>
    </row>
    <row r="17" spans="1:29" s="1" customFormat="1" ht="25.5" x14ac:dyDescent="0.25">
      <c r="A17" s="18">
        <v>1010601</v>
      </c>
      <c r="B17" s="26" t="s">
        <v>20</v>
      </c>
      <c r="C17" s="25">
        <v>8961083</v>
      </c>
      <c r="D17" s="22">
        <v>69772</v>
      </c>
      <c r="E17" s="22">
        <v>3935501</v>
      </c>
      <c r="F17" s="22">
        <v>1145877</v>
      </c>
      <c r="G17" s="22">
        <v>944263</v>
      </c>
      <c r="H17" s="22">
        <v>1475719</v>
      </c>
      <c r="I17" s="22">
        <v>428668</v>
      </c>
      <c r="J17" s="22">
        <v>296654</v>
      </c>
      <c r="K17" s="22">
        <f t="shared" si="4"/>
        <v>17257537</v>
      </c>
      <c r="L17" s="25">
        <v>8961083</v>
      </c>
      <c r="M17" s="22">
        <v>69772</v>
      </c>
      <c r="N17" s="22">
        <v>3935501</v>
      </c>
      <c r="O17" s="22">
        <v>1145877</v>
      </c>
      <c r="P17" s="22">
        <v>944263</v>
      </c>
      <c r="Q17" s="22">
        <v>1475719</v>
      </c>
      <c r="R17" s="22">
        <v>428668</v>
      </c>
      <c r="S17" s="22">
        <v>296654</v>
      </c>
      <c r="T17" s="22">
        <f t="shared" si="6"/>
        <v>17257537</v>
      </c>
      <c r="U17" s="25">
        <f t="shared" si="7"/>
        <v>0</v>
      </c>
      <c r="V17" s="22">
        <f t="shared" si="7"/>
        <v>0</v>
      </c>
      <c r="W17" s="22">
        <f t="shared" si="7"/>
        <v>0</v>
      </c>
      <c r="X17" s="22">
        <f t="shared" si="7"/>
        <v>0</v>
      </c>
      <c r="Y17" s="22">
        <f t="shared" si="8"/>
        <v>0</v>
      </c>
      <c r="Z17" s="22">
        <f t="shared" si="8"/>
        <v>0</v>
      </c>
      <c r="AA17" s="22">
        <f t="shared" si="8"/>
        <v>0</v>
      </c>
      <c r="AB17" s="22">
        <f t="shared" si="8"/>
        <v>0</v>
      </c>
      <c r="AC17" s="23">
        <f t="shared" si="9"/>
        <v>0</v>
      </c>
    </row>
    <row r="18" spans="1:29" s="1" customFormat="1" ht="12.75" x14ac:dyDescent="0.25">
      <c r="A18" s="18">
        <v>1010700</v>
      </c>
      <c r="B18" s="26" t="s">
        <v>21</v>
      </c>
      <c r="C18" s="25">
        <v>206609004</v>
      </c>
      <c r="D18" s="22">
        <v>32250048</v>
      </c>
      <c r="E18" s="22">
        <v>77076723</v>
      </c>
      <c r="F18" s="22">
        <v>71906160</v>
      </c>
      <c r="G18" s="22">
        <v>25241353</v>
      </c>
      <c r="H18" s="22">
        <v>29796712</v>
      </c>
      <c r="I18" s="22">
        <v>18275605</v>
      </c>
      <c r="J18" s="22">
        <v>9522683</v>
      </c>
      <c r="K18" s="22">
        <f t="shared" si="4"/>
        <v>470678288</v>
      </c>
      <c r="L18" s="25">
        <f>213242375+2809881+791145</f>
        <v>216843401</v>
      </c>
      <c r="M18" s="22">
        <f>33312448+83517+111026</f>
        <v>33506991</v>
      </c>
      <c r="N18" s="22">
        <f>79542582+2479493</f>
        <v>82022075</v>
      </c>
      <c r="O18" s="22">
        <f>74256269+1316908</f>
        <v>75573177</v>
      </c>
      <c r="P18" s="22">
        <f>26058155+1013950</f>
        <v>27072105</v>
      </c>
      <c r="Q18" s="22">
        <f>30743836+1462337</f>
        <v>32206173</v>
      </c>
      <c r="R18" s="22">
        <f>18870136+379796</f>
        <v>19249932</v>
      </c>
      <c r="S18" s="22">
        <f>9830371+315118</f>
        <v>10145489</v>
      </c>
      <c r="T18" s="22">
        <f t="shared" si="6"/>
        <v>496619343</v>
      </c>
      <c r="U18" s="25">
        <f t="shared" si="7"/>
        <v>10234397</v>
      </c>
      <c r="V18" s="22">
        <f t="shared" si="7"/>
        <v>1256943</v>
      </c>
      <c r="W18" s="22">
        <f t="shared" si="7"/>
        <v>4945352</v>
      </c>
      <c r="X18" s="22">
        <f t="shared" si="7"/>
        <v>3667017</v>
      </c>
      <c r="Y18" s="22">
        <f t="shared" si="8"/>
        <v>1830752</v>
      </c>
      <c r="Z18" s="22">
        <f t="shared" si="8"/>
        <v>2409461</v>
      </c>
      <c r="AA18" s="22">
        <f t="shared" si="8"/>
        <v>974327</v>
      </c>
      <c r="AB18" s="22">
        <f t="shared" si="8"/>
        <v>622806</v>
      </c>
      <c r="AC18" s="23">
        <f t="shared" si="9"/>
        <v>25941055</v>
      </c>
    </row>
    <row r="19" spans="1:29" s="1" customFormat="1" ht="12.75" x14ac:dyDescent="0.25">
      <c r="A19" s="27"/>
      <c r="B19" s="26"/>
      <c r="C19" s="25"/>
      <c r="D19" s="22"/>
      <c r="E19" s="22"/>
      <c r="F19" s="22"/>
      <c r="G19" s="22"/>
      <c r="H19" s="22"/>
      <c r="I19" s="22"/>
      <c r="J19" s="22"/>
      <c r="K19" s="22">
        <f t="shared" si="4"/>
        <v>0</v>
      </c>
      <c r="L19" s="25"/>
      <c r="M19" s="22"/>
      <c r="N19" s="22"/>
      <c r="O19" s="22"/>
      <c r="P19" s="22"/>
      <c r="Q19" s="22"/>
      <c r="R19" s="22"/>
      <c r="S19" s="22"/>
      <c r="T19" s="22">
        <f t="shared" si="6"/>
        <v>0</v>
      </c>
      <c r="U19" s="25">
        <f t="shared" si="7"/>
        <v>0</v>
      </c>
      <c r="V19" s="22">
        <f t="shared" si="7"/>
        <v>0</v>
      </c>
      <c r="W19" s="22">
        <f t="shared" si="7"/>
        <v>0</v>
      </c>
      <c r="X19" s="22">
        <f t="shared" si="7"/>
        <v>0</v>
      </c>
      <c r="Y19" s="22">
        <f t="shared" si="8"/>
        <v>0</v>
      </c>
      <c r="Z19" s="22">
        <f t="shared" si="8"/>
        <v>0</v>
      </c>
      <c r="AA19" s="22">
        <f t="shared" si="8"/>
        <v>0</v>
      </c>
      <c r="AB19" s="22">
        <f t="shared" si="8"/>
        <v>0</v>
      </c>
      <c r="AC19" s="23">
        <f t="shared" si="9"/>
        <v>0</v>
      </c>
    </row>
    <row r="20" spans="1:29" s="1" customFormat="1" ht="25.5" x14ac:dyDescent="0.25">
      <c r="A20" s="18">
        <v>1020000</v>
      </c>
      <c r="B20" s="26" t="s">
        <v>22</v>
      </c>
      <c r="C20" s="25">
        <f t="shared" ref="C20:J20" si="10">SUM(C21:C24)</f>
        <v>31557744</v>
      </c>
      <c r="D20" s="25">
        <f t="shared" si="10"/>
        <v>135532</v>
      </c>
      <c r="E20" s="25">
        <f t="shared" si="10"/>
        <v>12539734</v>
      </c>
      <c r="F20" s="25">
        <f t="shared" si="10"/>
        <v>296922</v>
      </c>
      <c r="G20" s="25">
        <f t="shared" si="10"/>
        <v>4354516</v>
      </c>
      <c r="H20" s="25">
        <f t="shared" si="10"/>
        <v>135736</v>
      </c>
      <c r="I20" s="25">
        <f t="shared" si="10"/>
        <v>27168</v>
      </c>
      <c r="J20" s="25">
        <f t="shared" si="10"/>
        <v>128229</v>
      </c>
      <c r="K20" s="22">
        <f t="shared" si="4"/>
        <v>49175581</v>
      </c>
      <c r="L20" s="25">
        <f t="shared" ref="L20:S20" si="11">SUM(L21:L24)</f>
        <v>31557744</v>
      </c>
      <c r="M20" s="25">
        <f t="shared" si="11"/>
        <v>135532</v>
      </c>
      <c r="N20" s="25">
        <f t="shared" si="11"/>
        <v>12539734</v>
      </c>
      <c r="O20" s="25">
        <f t="shared" si="11"/>
        <v>296922</v>
      </c>
      <c r="P20" s="25">
        <f t="shared" si="11"/>
        <v>4354516</v>
      </c>
      <c r="Q20" s="25">
        <f t="shared" si="11"/>
        <v>135736</v>
      </c>
      <c r="R20" s="25">
        <f t="shared" si="11"/>
        <v>27168</v>
      </c>
      <c r="S20" s="25">
        <f t="shared" si="11"/>
        <v>128229</v>
      </c>
      <c r="T20" s="22">
        <f t="shared" si="6"/>
        <v>49175581</v>
      </c>
      <c r="U20" s="25">
        <f t="shared" si="7"/>
        <v>0</v>
      </c>
      <c r="V20" s="25">
        <f t="shared" si="7"/>
        <v>0</v>
      </c>
      <c r="W20" s="25">
        <f t="shared" si="7"/>
        <v>0</v>
      </c>
      <c r="X20" s="25">
        <f t="shared" si="7"/>
        <v>0</v>
      </c>
      <c r="Y20" s="25">
        <f t="shared" si="8"/>
        <v>0</v>
      </c>
      <c r="Z20" s="25">
        <f t="shared" si="8"/>
        <v>0</v>
      </c>
      <c r="AA20" s="25">
        <f t="shared" si="8"/>
        <v>0</v>
      </c>
      <c r="AB20" s="25">
        <f t="shared" si="8"/>
        <v>0</v>
      </c>
      <c r="AC20" s="23">
        <f t="shared" si="9"/>
        <v>0</v>
      </c>
    </row>
    <row r="21" spans="1:29" s="1" customFormat="1" ht="12.75" x14ac:dyDescent="0.25">
      <c r="A21" s="18">
        <v>1020100</v>
      </c>
      <c r="B21" s="26" t="s">
        <v>23</v>
      </c>
      <c r="C21" s="25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f t="shared" si="4"/>
        <v>0</v>
      </c>
      <c r="L21" s="25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f t="shared" si="6"/>
        <v>0</v>
      </c>
      <c r="U21" s="25">
        <f t="shared" si="7"/>
        <v>0</v>
      </c>
      <c r="V21" s="22">
        <f t="shared" si="7"/>
        <v>0</v>
      </c>
      <c r="W21" s="22">
        <f t="shared" si="7"/>
        <v>0</v>
      </c>
      <c r="X21" s="22">
        <f t="shared" si="7"/>
        <v>0</v>
      </c>
      <c r="Y21" s="22">
        <f t="shared" si="8"/>
        <v>0</v>
      </c>
      <c r="Z21" s="22">
        <f t="shared" si="8"/>
        <v>0</v>
      </c>
      <c r="AA21" s="22">
        <f t="shared" si="8"/>
        <v>0</v>
      </c>
      <c r="AB21" s="22">
        <f t="shared" si="8"/>
        <v>0</v>
      </c>
      <c r="AC21" s="23">
        <f t="shared" si="9"/>
        <v>0</v>
      </c>
    </row>
    <row r="22" spans="1:29" s="1" customFormat="1" ht="12.75" x14ac:dyDescent="0.25">
      <c r="A22" s="18">
        <v>1020200</v>
      </c>
      <c r="B22" s="26" t="s">
        <v>24</v>
      </c>
      <c r="C22" s="25">
        <v>29254544</v>
      </c>
      <c r="D22" s="22">
        <v>0</v>
      </c>
      <c r="E22" s="22">
        <v>12345325</v>
      </c>
      <c r="F22" s="22">
        <v>128617</v>
      </c>
      <c r="G22" s="22">
        <v>4267814</v>
      </c>
      <c r="H22" s="22">
        <v>26417</v>
      </c>
      <c r="I22" s="22">
        <v>0</v>
      </c>
      <c r="J22" s="22">
        <v>79370</v>
      </c>
      <c r="K22" s="22">
        <f t="shared" si="4"/>
        <v>46102087</v>
      </c>
      <c r="L22" s="25">
        <v>29254544</v>
      </c>
      <c r="M22" s="22">
        <v>0</v>
      </c>
      <c r="N22" s="22">
        <v>12345325</v>
      </c>
      <c r="O22" s="22">
        <v>128617</v>
      </c>
      <c r="P22" s="22">
        <v>4267814</v>
      </c>
      <c r="Q22" s="22">
        <v>26417</v>
      </c>
      <c r="R22" s="22">
        <v>0</v>
      </c>
      <c r="S22" s="22">
        <v>79370</v>
      </c>
      <c r="T22" s="22">
        <f t="shared" si="6"/>
        <v>46102087</v>
      </c>
      <c r="U22" s="25">
        <f t="shared" si="7"/>
        <v>0</v>
      </c>
      <c r="V22" s="22">
        <f t="shared" si="7"/>
        <v>0</v>
      </c>
      <c r="W22" s="22">
        <f t="shared" si="7"/>
        <v>0</v>
      </c>
      <c r="X22" s="22">
        <f t="shared" si="7"/>
        <v>0</v>
      </c>
      <c r="Y22" s="22">
        <f t="shared" si="8"/>
        <v>0</v>
      </c>
      <c r="Z22" s="22">
        <f t="shared" si="8"/>
        <v>0</v>
      </c>
      <c r="AA22" s="22">
        <f t="shared" si="8"/>
        <v>0</v>
      </c>
      <c r="AB22" s="22">
        <f t="shared" si="8"/>
        <v>0</v>
      </c>
      <c r="AC22" s="23">
        <f t="shared" si="9"/>
        <v>0</v>
      </c>
    </row>
    <row r="23" spans="1:29" s="1" customFormat="1" ht="25.5" x14ac:dyDescent="0.25">
      <c r="A23" s="18">
        <v>1020400</v>
      </c>
      <c r="B23" s="26" t="s">
        <v>25</v>
      </c>
      <c r="C23" s="25">
        <v>675228</v>
      </c>
      <c r="D23" s="22">
        <v>0</v>
      </c>
      <c r="E23" s="22">
        <v>0</v>
      </c>
      <c r="F23" s="22">
        <v>0</v>
      </c>
      <c r="G23" s="22">
        <v>35031</v>
      </c>
      <c r="H23" s="22">
        <v>0</v>
      </c>
      <c r="I23" s="22">
        <v>0</v>
      </c>
      <c r="J23" s="22">
        <v>0</v>
      </c>
      <c r="K23" s="22">
        <f t="shared" si="4"/>
        <v>710259</v>
      </c>
      <c r="L23" s="25">
        <v>675228</v>
      </c>
      <c r="M23" s="22">
        <v>0</v>
      </c>
      <c r="N23" s="22">
        <v>0</v>
      </c>
      <c r="O23" s="22">
        <v>0</v>
      </c>
      <c r="P23" s="22">
        <v>35031</v>
      </c>
      <c r="Q23" s="22">
        <v>0</v>
      </c>
      <c r="R23" s="22">
        <v>0</v>
      </c>
      <c r="S23" s="22">
        <v>0</v>
      </c>
      <c r="T23" s="22">
        <f t="shared" si="6"/>
        <v>710259</v>
      </c>
      <c r="U23" s="25">
        <f t="shared" si="7"/>
        <v>0</v>
      </c>
      <c r="V23" s="22">
        <f t="shared" si="7"/>
        <v>0</v>
      </c>
      <c r="W23" s="22">
        <f t="shared" si="7"/>
        <v>0</v>
      </c>
      <c r="X23" s="22">
        <f t="shared" si="7"/>
        <v>0</v>
      </c>
      <c r="Y23" s="22">
        <f t="shared" si="8"/>
        <v>0</v>
      </c>
      <c r="Z23" s="22">
        <f t="shared" si="8"/>
        <v>0</v>
      </c>
      <c r="AA23" s="22">
        <f t="shared" si="8"/>
        <v>0</v>
      </c>
      <c r="AB23" s="22">
        <f t="shared" si="8"/>
        <v>0</v>
      </c>
      <c r="AC23" s="23">
        <f t="shared" si="9"/>
        <v>0</v>
      </c>
    </row>
    <row r="24" spans="1:29" s="1" customFormat="1" ht="12.75" x14ac:dyDescent="0.25">
      <c r="A24" s="18">
        <v>1020500</v>
      </c>
      <c r="B24" s="26" t="s">
        <v>26</v>
      </c>
      <c r="C24" s="25">
        <v>1627972</v>
      </c>
      <c r="D24" s="22">
        <v>135532</v>
      </c>
      <c r="E24" s="22">
        <v>194409</v>
      </c>
      <c r="F24" s="22">
        <v>168305</v>
      </c>
      <c r="G24" s="22">
        <v>51671</v>
      </c>
      <c r="H24" s="22">
        <v>109319</v>
      </c>
      <c r="I24" s="22">
        <v>27168</v>
      </c>
      <c r="J24" s="22">
        <v>48859</v>
      </c>
      <c r="K24" s="22">
        <f t="shared" si="4"/>
        <v>2363235</v>
      </c>
      <c r="L24" s="25">
        <v>1627972</v>
      </c>
      <c r="M24" s="22">
        <v>135532</v>
      </c>
      <c r="N24" s="22">
        <v>194409</v>
      </c>
      <c r="O24" s="22">
        <v>168305</v>
      </c>
      <c r="P24" s="22">
        <v>51671</v>
      </c>
      <c r="Q24" s="22">
        <v>109319</v>
      </c>
      <c r="R24" s="22">
        <v>27168</v>
      </c>
      <c r="S24" s="22">
        <v>48859</v>
      </c>
      <c r="T24" s="22">
        <f t="shared" si="6"/>
        <v>2363235</v>
      </c>
      <c r="U24" s="25">
        <f t="shared" si="7"/>
        <v>0</v>
      </c>
      <c r="V24" s="22">
        <f t="shared" si="7"/>
        <v>0</v>
      </c>
      <c r="W24" s="22">
        <f t="shared" si="7"/>
        <v>0</v>
      </c>
      <c r="X24" s="22">
        <f t="shared" si="7"/>
        <v>0</v>
      </c>
      <c r="Y24" s="22">
        <f t="shared" si="8"/>
        <v>0</v>
      </c>
      <c r="Z24" s="22">
        <f t="shared" si="8"/>
        <v>0</v>
      </c>
      <c r="AA24" s="22">
        <f t="shared" si="8"/>
        <v>0</v>
      </c>
      <c r="AB24" s="22">
        <f t="shared" si="8"/>
        <v>0</v>
      </c>
      <c r="AC24" s="23">
        <f t="shared" si="9"/>
        <v>0</v>
      </c>
    </row>
    <row r="25" spans="1:29" s="1" customFormat="1" ht="12.75" x14ac:dyDescent="0.25">
      <c r="A25" s="27"/>
      <c r="B25" s="26"/>
      <c r="C25" s="25"/>
      <c r="D25" s="22"/>
      <c r="E25" s="22"/>
      <c r="F25" s="22"/>
      <c r="G25" s="22"/>
      <c r="H25" s="22"/>
      <c r="I25" s="22"/>
      <c r="J25" s="22"/>
      <c r="K25" s="22"/>
      <c r="L25" s="25"/>
      <c r="M25" s="22"/>
      <c r="N25" s="22"/>
      <c r="O25" s="22"/>
      <c r="P25" s="22"/>
      <c r="Q25" s="22"/>
      <c r="R25" s="22"/>
      <c r="S25" s="22"/>
      <c r="T25" s="22"/>
      <c r="U25" s="25">
        <f t="shared" si="7"/>
        <v>0</v>
      </c>
      <c r="V25" s="22">
        <f t="shared" si="7"/>
        <v>0</v>
      </c>
      <c r="W25" s="22">
        <f t="shared" si="7"/>
        <v>0</v>
      </c>
      <c r="X25" s="22">
        <f t="shared" si="7"/>
        <v>0</v>
      </c>
      <c r="Y25" s="22">
        <f t="shared" si="8"/>
        <v>0</v>
      </c>
      <c r="Z25" s="22">
        <f t="shared" si="8"/>
        <v>0</v>
      </c>
      <c r="AA25" s="22">
        <f t="shared" si="8"/>
        <v>0</v>
      </c>
      <c r="AB25" s="22">
        <f t="shared" si="8"/>
        <v>0</v>
      </c>
      <c r="AC25" s="23">
        <f t="shared" si="9"/>
        <v>0</v>
      </c>
    </row>
    <row r="26" spans="1:29" s="1" customFormat="1" ht="12.75" x14ac:dyDescent="0.25">
      <c r="A26" s="18">
        <v>1040000</v>
      </c>
      <c r="B26" s="26" t="s">
        <v>27</v>
      </c>
      <c r="C26" s="25">
        <v>3738259</v>
      </c>
      <c r="D26" s="22">
        <v>234017</v>
      </c>
      <c r="E26" s="22">
        <v>2860960</v>
      </c>
      <c r="F26" s="22">
        <v>2198827</v>
      </c>
      <c r="G26" s="22">
        <v>1554020</v>
      </c>
      <c r="H26" s="22">
        <v>2225319</v>
      </c>
      <c r="I26" s="22">
        <v>1141812</v>
      </c>
      <c r="J26" s="22">
        <v>700942</v>
      </c>
      <c r="K26" s="22">
        <f t="shared" ref="K26" si="12">SUM(C26:J26)</f>
        <v>14654156</v>
      </c>
      <c r="L26" s="25">
        <v>3738259</v>
      </c>
      <c r="M26" s="22">
        <v>234017</v>
      </c>
      <c r="N26" s="22">
        <v>2860960</v>
      </c>
      <c r="O26" s="22">
        <v>2198827</v>
      </c>
      <c r="P26" s="22">
        <v>1554020</v>
      </c>
      <c r="Q26" s="22">
        <v>2225319</v>
      </c>
      <c r="R26" s="22">
        <v>1141812</v>
      </c>
      <c r="S26" s="22">
        <v>700942</v>
      </c>
      <c r="T26" s="22">
        <f t="shared" ref="T26" si="13">SUM(L26:S26)</f>
        <v>14654156</v>
      </c>
      <c r="U26" s="25">
        <f t="shared" si="7"/>
        <v>0</v>
      </c>
      <c r="V26" s="22">
        <f t="shared" si="7"/>
        <v>0</v>
      </c>
      <c r="W26" s="22">
        <f t="shared" si="7"/>
        <v>0</v>
      </c>
      <c r="X26" s="22">
        <f t="shared" si="7"/>
        <v>0</v>
      </c>
      <c r="Y26" s="22">
        <f t="shared" si="8"/>
        <v>0</v>
      </c>
      <c r="Z26" s="22">
        <f t="shared" si="8"/>
        <v>0</v>
      </c>
      <c r="AA26" s="22">
        <f t="shared" si="8"/>
        <v>0</v>
      </c>
      <c r="AB26" s="22">
        <f t="shared" si="8"/>
        <v>0</v>
      </c>
      <c r="AC26" s="23">
        <f t="shared" si="9"/>
        <v>0</v>
      </c>
    </row>
    <row r="27" spans="1:29" s="1" customFormat="1" ht="12.75" x14ac:dyDescent="0.25">
      <c r="A27" s="18"/>
      <c r="B27" s="26"/>
      <c r="C27" s="25"/>
      <c r="D27" s="22"/>
      <c r="E27" s="22"/>
      <c r="F27" s="22"/>
      <c r="G27" s="22"/>
      <c r="H27" s="22"/>
      <c r="I27" s="22"/>
      <c r="J27" s="22"/>
      <c r="K27" s="22"/>
      <c r="L27" s="25"/>
      <c r="M27" s="22"/>
      <c r="N27" s="22"/>
      <c r="O27" s="22"/>
      <c r="P27" s="22"/>
      <c r="Q27" s="22"/>
      <c r="R27" s="22"/>
      <c r="S27" s="22"/>
      <c r="T27" s="22"/>
      <c r="U27" s="25">
        <f t="shared" si="7"/>
        <v>0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2">
        <f t="shared" si="8"/>
        <v>0</v>
      </c>
      <c r="Z27" s="22">
        <f t="shared" si="8"/>
        <v>0</v>
      </c>
      <c r="AA27" s="22">
        <f t="shared" si="8"/>
        <v>0</v>
      </c>
      <c r="AB27" s="22">
        <f t="shared" si="8"/>
        <v>0</v>
      </c>
      <c r="AC27" s="23">
        <f t="shared" si="9"/>
        <v>0</v>
      </c>
    </row>
    <row r="28" spans="1:29" s="1" customFormat="1" ht="12.75" x14ac:dyDescent="0.25">
      <c r="A28" s="18">
        <v>1050000</v>
      </c>
      <c r="B28" s="26" t="s">
        <v>28</v>
      </c>
      <c r="C28" s="25">
        <v>20065045</v>
      </c>
      <c r="D28" s="22">
        <v>2763451</v>
      </c>
      <c r="E28" s="22">
        <v>11115187</v>
      </c>
      <c r="F28" s="22">
        <v>38278827</v>
      </c>
      <c r="G28" s="22">
        <v>11629004</v>
      </c>
      <c r="H28" s="22">
        <v>28659660</v>
      </c>
      <c r="I28" s="22">
        <v>20270228</v>
      </c>
      <c r="J28" s="22">
        <v>6667007</v>
      </c>
      <c r="K28" s="22">
        <f t="shared" ref="K28:K36" si="14">SUM(C28:J28)</f>
        <v>139448409</v>
      </c>
      <c r="L28" s="25">
        <v>20065045</v>
      </c>
      <c r="M28" s="22">
        <v>2763451</v>
      </c>
      <c r="N28" s="22">
        <v>11115187</v>
      </c>
      <c r="O28" s="22">
        <v>38278827</v>
      </c>
      <c r="P28" s="22">
        <v>11629004</v>
      </c>
      <c r="Q28" s="22">
        <v>28659660</v>
      </c>
      <c r="R28" s="22">
        <v>20270228</v>
      </c>
      <c r="S28" s="22">
        <v>6667007</v>
      </c>
      <c r="T28" s="22">
        <f t="shared" ref="T28:T36" si="15">SUM(L28:S28)</f>
        <v>139448409</v>
      </c>
      <c r="U28" s="25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8"/>
        <v>0</v>
      </c>
      <c r="Z28" s="22">
        <f t="shared" si="8"/>
        <v>0</v>
      </c>
      <c r="AA28" s="22">
        <f t="shared" si="8"/>
        <v>0</v>
      </c>
      <c r="AB28" s="22">
        <f t="shared" si="8"/>
        <v>0</v>
      </c>
      <c r="AC28" s="23">
        <f t="shared" si="9"/>
        <v>0</v>
      </c>
    </row>
    <row r="29" spans="1:29" s="1" customFormat="1" ht="12.75" x14ac:dyDescent="0.25">
      <c r="A29" s="18">
        <v>1050100</v>
      </c>
      <c r="B29" s="26" t="s">
        <v>29</v>
      </c>
      <c r="C29" s="25">
        <f>SUM(C30:C32)</f>
        <v>11238337</v>
      </c>
      <c r="D29" s="25">
        <f t="shared" ref="D29:J29" si="16">SUM(D30:D32)</f>
        <v>106660</v>
      </c>
      <c r="E29" s="25">
        <f t="shared" si="16"/>
        <v>9251680</v>
      </c>
      <c r="F29" s="25">
        <f t="shared" si="16"/>
        <v>17458969</v>
      </c>
      <c r="G29" s="25">
        <f t="shared" si="16"/>
        <v>9482849</v>
      </c>
      <c r="H29" s="25">
        <f t="shared" si="16"/>
        <v>23416198</v>
      </c>
      <c r="I29" s="25">
        <f t="shared" si="16"/>
        <v>9859364</v>
      </c>
      <c r="J29" s="25">
        <f t="shared" si="16"/>
        <v>4512264</v>
      </c>
      <c r="K29" s="22">
        <f t="shared" si="14"/>
        <v>85326321</v>
      </c>
      <c r="L29" s="25">
        <f>SUM(L30:L32)</f>
        <v>11238337</v>
      </c>
      <c r="M29" s="25">
        <f t="shared" ref="M29:S29" si="17">SUM(M30:M32)</f>
        <v>106660</v>
      </c>
      <c r="N29" s="25">
        <f t="shared" si="17"/>
        <v>9251680</v>
      </c>
      <c r="O29" s="25">
        <f t="shared" si="17"/>
        <v>17458969</v>
      </c>
      <c r="P29" s="25">
        <f t="shared" si="17"/>
        <v>9482849</v>
      </c>
      <c r="Q29" s="25">
        <f t="shared" si="17"/>
        <v>23416198</v>
      </c>
      <c r="R29" s="25">
        <f t="shared" si="17"/>
        <v>9859364</v>
      </c>
      <c r="S29" s="25">
        <f t="shared" si="17"/>
        <v>4512264</v>
      </c>
      <c r="T29" s="22">
        <f t="shared" si="15"/>
        <v>85326321</v>
      </c>
      <c r="U29" s="25">
        <f t="shared" si="7"/>
        <v>0</v>
      </c>
      <c r="V29" s="25">
        <f t="shared" si="7"/>
        <v>0</v>
      </c>
      <c r="W29" s="25">
        <f t="shared" si="7"/>
        <v>0</v>
      </c>
      <c r="X29" s="25">
        <f t="shared" si="7"/>
        <v>0</v>
      </c>
      <c r="Y29" s="25">
        <f t="shared" si="8"/>
        <v>0</v>
      </c>
      <c r="Z29" s="25">
        <f t="shared" si="8"/>
        <v>0</v>
      </c>
      <c r="AA29" s="25">
        <f t="shared" si="8"/>
        <v>0</v>
      </c>
      <c r="AB29" s="25">
        <f t="shared" si="8"/>
        <v>0</v>
      </c>
      <c r="AC29" s="23">
        <f t="shared" si="9"/>
        <v>0</v>
      </c>
    </row>
    <row r="30" spans="1:29" s="1" customFormat="1" ht="25.5" x14ac:dyDescent="0.25">
      <c r="A30" s="27">
        <v>1050101</v>
      </c>
      <c r="B30" s="28" t="s">
        <v>30</v>
      </c>
      <c r="C30" s="29">
        <v>598415</v>
      </c>
      <c r="D30" s="30">
        <v>0</v>
      </c>
      <c r="E30" s="30">
        <v>931130</v>
      </c>
      <c r="F30" s="30">
        <v>8568637</v>
      </c>
      <c r="G30" s="30">
        <v>6992927</v>
      </c>
      <c r="H30" s="30">
        <v>14165856</v>
      </c>
      <c r="I30" s="30">
        <v>7298898</v>
      </c>
      <c r="J30" s="30">
        <v>3066862</v>
      </c>
      <c r="K30" s="30">
        <f t="shared" si="14"/>
        <v>41622725</v>
      </c>
      <c r="L30" s="29">
        <v>598415</v>
      </c>
      <c r="M30" s="30">
        <v>0</v>
      </c>
      <c r="N30" s="30">
        <v>931130</v>
      </c>
      <c r="O30" s="30">
        <v>8568637</v>
      </c>
      <c r="P30" s="30">
        <v>6992927</v>
      </c>
      <c r="Q30" s="30">
        <v>14165856</v>
      </c>
      <c r="R30" s="30">
        <v>7298898</v>
      </c>
      <c r="S30" s="30">
        <v>3066862</v>
      </c>
      <c r="T30" s="30">
        <f t="shared" si="15"/>
        <v>41622725</v>
      </c>
      <c r="U30" s="29">
        <f t="shared" si="7"/>
        <v>0</v>
      </c>
      <c r="V30" s="30">
        <f t="shared" si="7"/>
        <v>0</v>
      </c>
      <c r="W30" s="30">
        <f t="shared" si="7"/>
        <v>0</v>
      </c>
      <c r="X30" s="30">
        <f t="shared" si="7"/>
        <v>0</v>
      </c>
      <c r="Y30" s="30">
        <f t="shared" si="8"/>
        <v>0</v>
      </c>
      <c r="Z30" s="30">
        <f t="shared" si="8"/>
        <v>0</v>
      </c>
      <c r="AA30" s="30">
        <f t="shared" si="8"/>
        <v>0</v>
      </c>
      <c r="AB30" s="30">
        <f t="shared" si="8"/>
        <v>0</v>
      </c>
      <c r="AC30" s="31">
        <f t="shared" si="9"/>
        <v>0</v>
      </c>
    </row>
    <row r="31" spans="1:29" s="1" customFormat="1" ht="25.5" x14ac:dyDescent="0.25">
      <c r="A31" s="27">
        <v>1050102</v>
      </c>
      <c r="B31" s="28" t="s">
        <v>31</v>
      </c>
      <c r="C31" s="29">
        <v>10572142</v>
      </c>
      <c r="D31" s="30">
        <v>105710</v>
      </c>
      <c r="E31" s="30">
        <v>8200350</v>
      </c>
      <c r="F31" s="30">
        <v>7837399</v>
      </c>
      <c r="G31" s="30">
        <v>1785329</v>
      </c>
      <c r="H31" s="30">
        <v>8560253</v>
      </c>
      <c r="I31" s="30">
        <v>2140000</v>
      </c>
      <c r="J31" s="30">
        <v>930200</v>
      </c>
      <c r="K31" s="30">
        <f t="shared" si="14"/>
        <v>40131383</v>
      </c>
      <c r="L31" s="29">
        <v>10572142</v>
      </c>
      <c r="M31" s="30">
        <v>105710</v>
      </c>
      <c r="N31" s="30">
        <v>8200350</v>
      </c>
      <c r="O31" s="30">
        <v>7837399</v>
      </c>
      <c r="P31" s="30">
        <v>1785329</v>
      </c>
      <c r="Q31" s="30">
        <v>8560253</v>
      </c>
      <c r="R31" s="30">
        <v>2140000</v>
      </c>
      <c r="S31" s="30">
        <v>930200</v>
      </c>
      <c r="T31" s="30">
        <f t="shared" si="15"/>
        <v>40131383</v>
      </c>
      <c r="U31" s="29">
        <f t="shared" si="7"/>
        <v>0</v>
      </c>
      <c r="V31" s="30">
        <f t="shared" si="7"/>
        <v>0</v>
      </c>
      <c r="W31" s="30">
        <f t="shared" si="7"/>
        <v>0</v>
      </c>
      <c r="X31" s="30">
        <f t="shared" si="7"/>
        <v>0</v>
      </c>
      <c r="Y31" s="30">
        <f t="shared" si="8"/>
        <v>0</v>
      </c>
      <c r="Z31" s="30">
        <f t="shared" si="8"/>
        <v>0</v>
      </c>
      <c r="AA31" s="30">
        <f t="shared" si="8"/>
        <v>0</v>
      </c>
      <c r="AB31" s="30">
        <f t="shared" si="8"/>
        <v>0</v>
      </c>
      <c r="AC31" s="31">
        <f t="shared" si="9"/>
        <v>0</v>
      </c>
    </row>
    <row r="32" spans="1:29" s="1" customFormat="1" ht="12.75" x14ac:dyDescent="0.25">
      <c r="A32" s="33">
        <v>1050103</v>
      </c>
      <c r="B32" s="34" t="s">
        <v>32</v>
      </c>
      <c r="C32" s="29">
        <v>67780</v>
      </c>
      <c r="D32" s="30">
        <v>950</v>
      </c>
      <c r="E32" s="30">
        <v>120200</v>
      </c>
      <c r="F32" s="30">
        <v>1052933</v>
      </c>
      <c r="G32" s="30">
        <v>704593</v>
      </c>
      <c r="H32" s="30">
        <v>690089</v>
      </c>
      <c r="I32" s="30">
        <v>420466</v>
      </c>
      <c r="J32" s="30">
        <v>515202</v>
      </c>
      <c r="K32" s="30">
        <f t="shared" si="14"/>
        <v>3572213</v>
      </c>
      <c r="L32" s="29">
        <v>67780</v>
      </c>
      <c r="M32" s="30">
        <v>950</v>
      </c>
      <c r="N32" s="30">
        <v>120200</v>
      </c>
      <c r="O32" s="30">
        <v>1052933</v>
      </c>
      <c r="P32" s="30">
        <v>704593</v>
      </c>
      <c r="Q32" s="30">
        <v>690089</v>
      </c>
      <c r="R32" s="30">
        <v>420466</v>
      </c>
      <c r="S32" s="30">
        <v>515202</v>
      </c>
      <c r="T32" s="30">
        <f t="shared" si="15"/>
        <v>3572213</v>
      </c>
      <c r="U32" s="29">
        <f t="shared" si="7"/>
        <v>0</v>
      </c>
      <c r="V32" s="30">
        <f t="shared" si="7"/>
        <v>0</v>
      </c>
      <c r="W32" s="30">
        <f t="shared" si="7"/>
        <v>0</v>
      </c>
      <c r="X32" s="30">
        <f t="shared" si="7"/>
        <v>0</v>
      </c>
      <c r="Y32" s="30">
        <f t="shared" si="8"/>
        <v>0</v>
      </c>
      <c r="Z32" s="30">
        <f t="shared" si="8"/>
        <v>0</v>
      </c>
      <c r="AA32" s="30">
        <f t="shared" si="8"/>
        <v>0</v>
      </c>
      <c r="AB32" s="30">
        <f t="shared" si="8"/>
        <v>0</v>
      </c>
      <c r="AC32" s="31">
        <f t="shared" si="9"/>
        <v>0</v>
      </c>
    </row>
    <row r="33" spans="1:29" s="1" customFormat="1" ht="25.5" x14ac:dyDescent="0.25">
      <c r="A33" s="18">
        <v>1050200</v>
      </c>
      <c r="B33" s="26" t="s">
        <v>33</v>
      </c>
      <c r="C33" s="25">
        <v>7191514</v>
      </c>
      <c r="D33" s="22">
        <v>2655270</v>
      </c>
      <c r="E33" s="22">
        <v>1349030</v>
      </c>
      <c r="F33" s="22">
        <v>1223695</v>
      </c>
      <c r="G33" s="22">
        <v>14471</v>
      </c>
      <c r="H33" s="22">
        <v>453527</v>
      </c>
      <c r="I33" s="22">
        <v>229465</v>
      </c>
      <c r="J33" s="22">
        <v>403078</v>
      </c>
      <c r="K33" s="22">
        <f t="shared" si="14"/>
        <v>13520050</v>
      </c>
      <c r="L33" s="25">
        <v>7191514</v>
      </c>
      <c r="M33" s="22">
        <v>2655270</v>
      </c>
      <c r="N33" s="22">
        <v>1349030</v>
      </c>
      <c r="O33" s="22">
        <v>1223695</v>
      </c>
      <c r="P33" s="22">
        <v>14471</v>
      </c>
      <c r="Q33" s="22">
        <v>453527</v>
      </c>
      <c r="R33" s="22">
        <v>229465</v>
      </c>
      <c r="S33" s="22">
        <v>403078</v>
      </c>
      <c r="T33" s="22">
        <f t="shared" si="15"/>
        <v>13520050</v>
      </c>
      <c r="U33" s="25">
        <f t="shared" si="7"/>
        <v>0</v>
      </c>
      <c r="V33" s="22">
        <f t="shared" si="7"/>
        <v>0</v>
      </c>
      <c r="W33" s="22">
        <f t="shared" si="7"/>
        <v>0</v>
      </c>
      <c r="X33" s="22">
        <f t="shared" si="7"/>
        <v>0</v>
      </c>
      <c r="Y33" s="22">
        <f t="shared" si="8"/>
        <v>0</v>
      </c>
      <c r="Z33" s="22">
        <f t="shared" si="8"/>
        <v>0</v>
      </c>
      <c r="AA33" s="22">
        <f t="shared" si="8"/>
        <v>0</v>
      </c>
      <c r="AB33" s="22">
        <f t="shared" si="8"/>
        <v>0</v>
      </c>
      <c r="AC33" s="23">
        <f t="shared" si="9"/>
        <v>0</v>
      </c>
    </row>
    <row r="34" spans="1:29" s="1" customFormat="1" ht="38.25" x14ac:dyDescent="0.25">
      <c r="A34" s="18">
        <v>1050400</v>
      </c>
      <c r="B34" s="26" t="s">
        <v>71</v>
      </c>
      <c r="C34" s="25">
        <v>0</v>
      </c>
      <c r="D34" s="22">
        <v>0</v>
      </c>
      <c r="E34" s="22">
        <v>205040</v>
      </c>
      <c r="F34" s="22">
        <v>8013032</v>
      </c>
      <c r="G34" s="22">
        <v>1246980</v>
      </c>
      <c r="H34" s="22">
        <v>1253885</v>
      </c>
      <c r="I34" s="22">
        <v>3191026</v>
      </c>
      <c r="J34" s="22">
        <v>153228</v>
      </c>
      <c r="K34" s="22">
        <f t="shared" si="14"/>
        <v>14063191</v>
      </c>
      <c r="L34" s="25">
        <v>0</v>
      </c>
      <c r="M34" s="22">
        <v>0</v>
      </c>
      <c r="N34" s="22">
        <v>205040</v>
      </c>
      <c r="O34" s="22">
        <v>8013032</v>
      </c>
      <c r="P34" s="22">
        <v>1246980</v>
      </c>
      <c r="Q34" s="22">
        <v>1253885</v>
      </c>
      <c r="R34" s="22">
        <v>3191026</v>
      </c>
      <c r="S34" s="22">
        <v>153228</v>
      </c>
      <c r="T34" s="22">
        <f t="shared" si="15"/>
        <v>14063191</v>
      </c>
      <c r="U34" s="25">
        <f t="shared" si="7"/>
        <v>0</v>
      </c>
      <c r="V34" s="22">
        <f t="shared" si="7"/>
        <v>0</v>
      </c>
      <c r="W34" s="22">
        <f t="shared" si="7"/>
        <v>0</v>
      </c>
      <c r="X34" s="22">
        <f t="shared" si="7"/>
        <v>0</v>
      </c>
      <c r="Y34" s="22">
        <f t="shared" si="8"/>
        <v>0</v>
      </c>
      <c r="Z34" s="22">
        <f t="shared" si="8"/>
        <v>0</v>
      </c>
      <c r="AA34" s="22">
        <f t="shared" si="8"/>
        <v>0</v>
      </c>
      <c r="AB34" s="22">
        <f t="shared" si="8"/>
        <v>0</v>
      </c>
      <c r="AC34" s="23">
        <f t="shared" si="9"/>
        <v>0</v>
      </c>
    </row>
    <row r="35" spans="1:29" s="1" customFormat="1" ht="25.5" x14ac:dyDescent="0.25">
      <c r="A35" s="18">
        <v>1051100</v>
      </c>
      <c r="B35" s="26" t="s">
        <v>34</v>
      </c>
      <c r="C35" s="25">
        <v>1125333</v>
      </c>
      <c r="D35" s="22">
        <v>0</v>
      </c>
      <c r="E35" s="22">
        <v>224413</v>
      </c>
      <c r="F35" s="22">
        <v>4539086</v>
      </c>
      <c r="G35" s="22">
        <v>257523</v>
      </c>
      <c r="H35" s="22">
        <v>2862886</v>
      </c>
      <c r="I35" s="22">
        <v>5207686</v>
      </c>
      <c r="J35" s="22">
        <v>1506278</v>
      </c>
      <c r="K35" s="22">
        <f t="shared" si="14"/>
        <v>15723205</v>
      </c>
      <c r="L35" s="25">
        <v>1125333</v>
      </c>
      <c r="M35" s="22">
        <v>0</v>
      </c>
      <c r="N35" s="22">
        <v>224413</v>
      </c>
      <c r="O35" s="22">
        <v>4539086</v>
      </c>
      <c r="P35" s="22">
        <v>257523</v>
      </c>
      <c r="Q35" s="22">
        <v>2862886</v>
      </c>
      <c r="R35" s="22">
        <v>5207686</v>
      </c>
      <c r="S35" s="22">
        <v>1506278</v>
      </c>
      <c r="T35" s="22">
        <f t="shared" si="15"/>
        <v>15723205</v>
      </c>
      <c r="U35" s="25">
        <f t="shared" si="7"/>
        <v>0</v>
      </c>
      <c r="V35" s="22">
        <f t="shared" si="7"/>
        <v>0</v>
      </c>
      <c r="W35" s="22">
        <f t="shared" si="7"/>
        <v>0</v>
      </c>
      <c r="X35" s="22">
        <f t="shared" si="7"/>
        <v>0</v>
      </c>
      <c r="Y35" s="22">
        <f t="shared" si="8"/>
        <v>0</v>
      </c>
      <c r="Z35" s="22">
        <f t="shared" si="8"/>
        <v>0</v>
      </c>
      <c r="AA35" s="22">
        <f t="shared" si="8"/>
        <v>0</v>
      </c>
      <c r="AB35" s="22">
        <f t="shared" si="8"/>
        <v>0</v>
      </c>
      <c r="AC35" s="23">
        <f t="shared" si="9"/>
        <v>0</v>
      </c>
    </row>
    <row r="36" spans="1:29" s="1" customFormat="1" ht="25.5" x14ac:dyDescent="0.25">
      <c r="A36" s="18">
        <v>1051200</v>
      </c>
      <c r="B36" s="26" t="s">
        <v>35</v>
      </c>
      <c r="C36" s="25">
        <v>0</v>
      </c>
      <c r="D36" s="22">
        <v>0</v>
      </c>
      <c r="E36" s="22">
        <v>68704</v>
      </c>
      <c r="F36" s="22">
        <v>6995036</v>
      </c>
      <c r="G36" s="22">
        <v>623182</v>
      </c>
      <c r="H36" s="22">
        <v>651666</v>
      </c>
      <c r="I36" s="22">
        <v>1781490</v>
      </c>
      <c r="J36" s="22">
        <v>91208</v>
      </c>
      <c r="K36" s="22">
        <f t="shared" si="14"/>
        <v>10211286</v>
      </c>
      <c r="L36" s="25">
        <v>0</v>
      </c>
      <c r="M36" s="22">
        <v>0</v>
      </c>
      <c r="N36" s="22">
        <v>68704</v>
      </c>
      <c r="O36" s="22">
        <v>6995036</v>
      </c>
      <c r="P36" s="22">
        <v>623182</v>
      </c>
      <c r="Q36" s="22">
        <v>651666</v>
      </c>
      <c r="R36" s="22">
        <v>1781490</v>
      </c>
      <c r="S36" s="22">
        <v>91208</v>
      </c>
      <c r="T36" s="22">
        <f t="shared" si="15"/>
        <v>10211286</v>
      </c>
      <c r="U36" s="25">
        <f t="shared" si="7"/>
        <v>0</v>
      </c>
      <c r="V36" s="22">
        <f t="shared" si="7"/>
        <v>0</v>
      </c>
      <c r="W36" s="22">
        <f t="shared" si="7"/>
        <v>0</v>
      </c>
      <c r="X36" s="22">
        <f t="shared" si="7"/>
        <v>0</v>
      </c>
      <c r="Y36" s="22">
        <f t="shared" si="8"/>
        <v>0</v>
      </c>
      <c r="Z36" s="22">
        <f t="shared" si="8"/>
        <v>0</v>
      </c>
      <c r="AA36" s="22">
        <f t="shared" si="8"/>
        <v>0</v>
      </c>
      <c r="AB36" s="22">
        <f t="shared" si="8"/>
        <v>0</v>
      </c>
      <c r="AC36" s="23">
        <f t="shared" si="9"/>
        <v>0</v>
      </c>
    </row>
    <row r="37" spans="1:29" s="1" customFormat="1" ht="12.75" x14ac:dyDescent="0.25">
      <c r="A37" s="27"/>
      <c r="B37" s="28"/>
      <c r="C37" s="25"/>
      <c r="D37" s="30"/>
      <c r="E37" s="30"/>
      <c r="F37" s="30"/>
      <c r="G37" s="22"/>
      <c r="H37" s="30"/>
      <c r="I37" s="30"/>
      <c r="J37" s="30"/>
      <c r="K37" s="22"/>
      <c r="L37" s="25"/>
      <c r="M37" s="30"/>
      <c r="N37" s="30"/>
      <c r="O37" s="30"/>
      <c r="P37" s="22"/>
      <c r="Q37" s="30"/>
      <c r="R37" s="30"/>
      <c r="S37" s="30"/>
      <c r="T37" s="22"/>
      <c r="U37" s="25">
        <f t="shared" si="7"/>
        <v>0</v>
      </c>
      <c r="V37" s="30">
        <f t="shared" si="7"/>
        <v>0</v>
      </c>
      <c r="W37" s="30">
        <f t="shared" si="7"/>
        <v>0</v>
      </c>
      <c r="X37" s="30">
        <f t="shared" si="7"/>
        <v>0</v>
      </c>
      <c r="Y37" s="22">
        <f t="shared" si="8"/>
        <v>0</v>
      </c>
      <c r="Z37" s="30">
        <f t="shared" si="8"/>
        <v>0</v>
      </c>
      <c r="AA37" s="30">
        <f t="shared" si="8"/>
        <v>0</v>
      </c>
      <c r="AB37" s="30">
        <f t="shared" si="8"/>
        <v>0</v>
      </c>
      <c r="AC37" s="23">
        <f t="shared" si="9"/>
        <v>0</v>
      </c>
    </row>
    <row r="38" spans="1:29" s="35" customFormat="1" ht="25.5" x14ac:dyDescent="0.25">
      <c r="A38" s="18">
        <v>1060000</v>
      </c>
      <c r="B38" s="26" t="s">
        <v>36</v>
      </c>
      <c r="C38" s="25">
        <f>C39</f>
        <v>332941294</v>
      </c>
      <c r="D38" s="25">
        <f t="shared" ref="D38:J38" si="18">D39</f>
        <v>0</v>
      </c>
      <c r="E38" s="25">
        <f t="shared" si="18"/>
        <v>0</v>
      </c>
      <c r="F38" s="25">
        <f t="shared" si="18"/>
        <v>0</v>
      </c>
      <c r="G38" s="25">
        <f t="shared" si="18"/>
        <v>0</v>
      </c>
      <c r="H38" s="25">
        <f t="shared" si="18"/>
        <v>0</v>
      </c>
      <c r="I38" s="25">
        <f t="shared" si="18"/>
        <v>0</v>
      </c>
      <c r="J38" s="25">
        <f t="shared" si="18"/>
        <v>0</v>
      </c>
      <c r="K38" s="22">
        <f t="shared" ref="K38:K39" si="19">SUM(C38:J38)</f>
        <v>332941294</v>
      </c>
      <c r="L38" s="25">
        <f>L39</f>
        <v>332941294</v>
      </c>
      <c r="M38" s="25">
        <f t="shared" ref="M38:S38" si="20">M39</f>
        <v>0</v>
      </c>
      <c r="N38" s="25">
        <f t="shared" si="20"/>
        <v>0</v>
      </c>
      <c r="O38" s="25">
        <f t="shared" si="20"/>
        <v>0</v>
      </c>
      <c r="P38" s="25">
        <f t="shared" si="20"/>
        <v>0</v>
      </c>
      <c r="Q38" s="25">
        <f t="shared" si="20"/>
        <v>0</v>
      </c>
      <c r="R38" s="25">
        <f t="shared" si="20"/>
        <v>0</v>
      </c>
      <c r="S38" s="25">
        <f t="shared" si="20"/>
        <v>0</v>
      </c>
      <c r="T38" s="22">
        <f t="shared" ref="T38:T39" si="21">SUM(L38:S38)</f>
        <v>332941294</v>
      </c>
      <c r="U38" s="25">
        <f t="shared" si="7"/>
        <v>0</v>
      </c>
      <c r="V38" s="25">
        <f t="shared" si="7"/>
        <v>0</v>
      </c>
      <c r="W38" s="25">
        <f t="shared" si="7"/>
        <v>0</v>
      </c>
      <c r="X38" s="25">
        <f t="shared" si="7"/>
        <v>0</v>
      </c>
      <c r="Y38" s="25">
        <f t="shared" si="8"/>
        <v>0</v>
      </c>
      <c r="Z38" s="25">
        <f t="shared" si="8"/>
        <v>0</v>
      </c>
      <c r="AA38" s="25">
        <f t="shared" si="8"/>
        <v>0</v>
      </c>
      <c r="AB38" s="25">
        <f t="shared" si="8"/>
        <v>0</v>
      </c>
      <c r="AC38" s="23">
        <f t="shared" si="9"/>
        <v>0</v>
      </c>
    </row>
    <row r="39" spans="1:29" s="35" customFormat="1" ht="12.75" x14ac:dyDescent="0.25">
      <c r="A39" s="18">
        <v>1060400</v>
      </c>
      <c r="B39" s="26" t="s">
        <v>69</v>
      </c>
      <c r="C39" s="25">
        <f>348069020-14747726-380000</f>
        <v>332941294</v>
      </c>
      <c r="D39" s="25"/>
      <c r="E39" s="25"/>
      <c r="F39" s="25"/>
      <c r="G39" s="25"/>
      <c r="H39" s="25"/>
      <c r="I39" s="25"/>
      <c r="J39" s="25"/>
      <c r="K39" s="22">
        <f t="shared" si="19"/>
        <v>332941294</v>
      </c>
      <c r="L39" s="25">
        <f>348069020-14747726-380000</f>
        <v>332941294</v>
      </c>
      <c r="M39" s="25"/>
      <c r="N39" s="25"/>
      <c r="O39" s="25"/>
      <c r="P39" s="25"/>
      <c r="Q39" s="25"/>
      <c r="R39" s="25"/>
      <c r="S39" s="25"/>
      <c r="T39" s="22">
        <f t="shared" si="21"/>
        <v>332941294</v>
      </c>
      <c r="U39" s="25">
        <f t="shared" si="7"/>
        <v>0</v>
      </c>
      <c r="V39" s="25">
        <f t="shared" si="7"/>
        <v>0</v>
      </c>
      <c r="W39" s="25">
        <f t="shared" si="7"/>
        <v>0</v>
      </c>
      <c r="X39" s="25">
        <f t="shared" si="7"/>
        <v>0</v>
      </c>
      <c r="Y39" s="25">
        <f t="shared" si="8"/>
        <v>0</v>
      </c>
      <c r="Z39" s="25">
        <f t="shared" si="8"/>
        <v>0</v>
      </c>
      <c r="AA39" s="25">
        <f t="shared" si="8"/>
        <v>0</v>
      </c>
      <c r="AB39" s="25">
        <f t="shared" si="8"/>
        <v>0</v>
      </c>
      <c r="AC39" s="23">
        <f t="shared" si="9"/>
        <v>0</v>
      </c>
    </row>
    <row r="40" spans="1:29" s="1" customFormat="1" ht="12.75" x14ac:dyDescent="0.25">
      <c r="A40" s="27"/>
      <c r="B40" s="28"/>
      <c r="C40" s="25"/>
      <c r="D40" s="30"/>
      <c r="E40" s="30"/>
      <c r="F40" s="30"/>
      <c r="G40" s="22"/>
      <c r="H40" s="30"/>
      <c r="I40" s="30"/>
      <c r="J40" s="30"/>
      <c r="K40" s="22"/>
      <c r="L40" s="25"/>
      <c r="M40" s="30"/>
      <c r="N40" s="30"/>
      <c r="O40" s="30"/>
      <c r="P40" s="22"/>
      <c r="Q40" s="30"/>
      <c r="R40" s="30"/>
      <c r="S40" s="30"/>
      <c r="T40" s="22"/>
      <c r="U40" s="25">
        <f t="shared" si="7"/>
        <v>0</v>
      </c>
      <c r="V40" s="30">
        <f t="shared" si="7"/>
        <v>0</v>
      </c>
      <c r="W40" s="30">
        <f t="shared" si="7"/>
        <v>0</v>
      </c>
      <c r="X40" s="30">
        <f t="shared" si="7"/>
        <v>0</v>
      </c>
      <c r="Y40" s="22">
        <f t="shared" si="8"/>
        <v>0</v>
      </c>
      <c r="Z40" s="30">
        <f t="shared" si="8"/>
        <v>0</v>
      </c>
      <c r="AA40" s="30">
        <f t="shared" si="8"/>
        <v>0</v>
      </c>
      <c r="AB40" s="30">
        <f t="shared" si="8"/>
        <v>0</v>
      </c>
      <c r="AC40" s="23">
        <f t="shared" si="9"/>
        <v>0</v>
      </c>
    </row>
    <row r="41" spans="1:29" s="35" customFormat="1" ht="12.75" x14ac:dyDescent="0.25">
      <c r="A41" s="18">
        <v>1400000</v>
      </c>
      <c r="B41" s="26" t="s">
        <v>37</v>
      </c>
      <c r="C41" s="25">
        <f>SUM(C42:C43)</f>
        <v>31272850</v>
      </c>
      <c r="D41" s="25">
        <f t="shared" ref="D41:J41" si="22">SUM(D42:D43)</f>
        <v>7245479</v>
      </c>
      <c r="E41" s="25">
        <f t="shared" si="22"/>
        <v>14003450</v>
      </c>
      <c r="F41" s="25">
        <f t="shared" si="22"/>
        <v>10942630</v>
      </c>
      <c r="G41" s="25">
        <f t="shared" si="22"/>
        <v>7163536</v>
      </c>
      <c r="H41" s="25">
        <f t="shared" si="22"/>
        <v>9620200</v>
      </c>
      <c r="I41" s="25">
        <f t="shared" si="22"/>
        <v>3794210</v>
      </c>
      <c r="J41" s="25">
        <f t="shared" si="22"/>
        <v>3437143</v>
      </c>
      <c r="K41" s="22">
        <f t="shared" ref="K41:K43" si="23">SUM(C41:J41)</f>
        <v>87479498</v>
      </c>
      <c r="L41" s="25">
        <f>SUM(L42:L43)</f>
        <v>31272850</v>
      </c>
      <c r="M41" s="25">
        <f t="shared" ref="M41:S41" si="24">SUM(M42:M43)</f>
        <v>7245479</v>
      </c>
      <c r="N41" s="25">
        <f t="shared" si="24"/>
        <v>14003450</v>
      </c>
      <c r="O41" s="25">
        <f t="shared" si="24"/>
        <v>10942630</v>
      </c>
      <c r="P41" s="25">
        <f t="shared" si="24"/>
        <v>7163536</v>
      </c>
      <c r="Q41" s="25">
        <f t="shared" si="24"/>
        <v>9620200</v>
      </c>
      <c r="R41" s="25">
        <f t="shared" si="24"/>
        <v>3794210</v>
      </c>
      <c r="S41" s="25">
        <f t="shared" si="24"/>
        <v>3437143</v>
      </c>
      <c r="T41" s="22">
        <f t="shared" ref="T41:T43" si="25">SUM(L41:S41)</f>
        <v>87479498</v>
      </c>
      <c r="U41" s="25">
        <f t="shared" si="7"/>
        <v>0</v>
      </c>
      <c r="V41" s="25">
        <f t="shared" si="7"/>
        <v>0</v>
      </c>
      <c r="W41" s="25">
        <f t="shared" si="7"/>
        <v>0</v>
      </c>
      <c r="X41" s="25">
        <f t="shared" si="7"/>
        <v>0</v>
      </c>
      <c r="Y41" s="25">
        <f t="shared" si="8"/>
        <v>0</v>
      </c>
      <c r="Z41" s="25">
        <f t="shared" si="8"/>
        <v>0</v>
      </c>
      <c r="AA41" s="25">
        <f t="shared" si="8"/>
        <v>0</v>
      </c>
      <c r="AB41" s="25">
        <f t="shared" si="8"/>
        <v>0</v>
      </c>
      <c r="AC41" s="23">
        <f t="shared" si="9"/>
        <v>0</v>
      </c>
    </row>
    <row r="42" spans="1:29" s="1" customFormat="1" ht="12.75" x14ac:dyDescent="0.25">
      <c r="A42" s="27">
        <v>1400100</v>
      </c>
      <c r="B42" s="28" t="s">
        <v>38</v>
      </c>
      <c r="C42" s="29">
        <v>14163554</v>
      </c>
      <c r="D42" s="30">
        <v>366976</v>
      </c>
      <c r="E42" s="30">
        <v>5851265</v>
      </c>
      <c r="F42" s="30">
        <v>5015467</v>
      </c>
      <c r="G42" s="30">
        <v>3811805</v>
      </c>
      <c r="H42" s="30">
        <v>3669550</v>
      </c>
      <c r="I42" s="30">
        <v>1247965</v>
      </c>
      <c r="J42" s="30">
        <v>1350428</v>
      </c>
      <c r="K42" s="30">
        <f t="shared" si="23"/>
        <v>35477010</v>
      </c>
      <c r="L42" s="29">
        <v>14163554</v>
      </c>
      <c r="M42" s="30">
        <v>366976</v>
      </c>
      <c r="N42" s="30">
        <v>5851265</v>
      </c>
      <c r="O42" s="30">
        <v>5015467</v>
      </c>
      <c r="P42" s="30">
        <v>3811805</v>
      </c>
      <c r="Q42" s="30">
        <v>3669550</v>
      </c>
      <c r="R42" s="30">
        <v>1247965</v>
      </c>
      <c r="S42" s="30">
        <v>1350428</v>
      </c>
      <c r="T42" s="30">
        <f t="shared" si="25"/>
        <v>35477010</v>
      </c>
      <c r="U42" s="29">
        <f t="shared" si="7"/>
        <v>0</v>
      </c>
      <c r="V42" s="30">
        <f t="shared" si="7"/>
        <v>0</v>
      </c>
      <c r="W42" s="30">
        <f t="shared" si="7"/>
        <v>0</v>
      </c>
      <c r="X42" s="30">
        <f t="shared" si="7"/>
        <v>0</v>
      </c>
      <c r="Y42" s="30">
        <f t="shared" si="8"/>
        <v>0</v>
      </c>
      <c r="Z42" s="30">
        <f t="shared" si="8"/>
        <v>0</v>
      </c>
      <c r="AA42" s="30">
        <f t="shared" si="8"/>
        <v>0</v>
      </c>
      <c r="AB42" s="30">
        <f t="shared" si="8"/>
        <v>0</v>
      </c>
      <c r="AC42" s="31">
        <f t="shared" si="9"/>
        <v>0</v>
      </c>
    </row>
    <row r="43" spans="1:29" s="1" customFormat="1" ht="12.75" x14ac:dyDescent="0.25">
      <c r="A43" s="33">
        <v>1400400</v>
      </c>
      <c r="B43" s="34" t="s">
        <v>39</v>
      </c>
      <c r="C43" s="29">
        <v>17109296</v>
      </c>
      <c r="D43" s="30">
        <v>6878503</v>
      </c>
      <c r="E43" s="30">
        <v>8152185</v>
      </c>
      <c r="F43" s="30">
        <v>5927163</v>
      </c>
      <c r="G43" s="30">
        <v>3351731</v>
      </c>
      <c r="H43" s="30">
        <v>5950650</v>
      </c>
      <c r="I43" s="30">
        <v>2546245</v>
      </c>
      <c r="J43" s="30">
        <v>2086715</v>
      </c>
      <c r="K43" s="30">
        <f t="shared" si="23"/>
        <v>52002488</v>
      </c>
      <c r="L43" s="29">
        <v>17109296</v>
      </c>
      <c r="M43" s="30">
        <v>6878503</v>
      </c>
      <c r="N43" s="30">
        <v>8152185</v>
      </c>
      <c r="O43" s="30">
        <v>5927163</v>
      </c>
      <c r="P43" s="30">
        <v>3351731</v>
      </c>
      <c r="Q43" s="30">
        <v>5950650</v>
      </c>
      <c r="R43" s="30">
        <v>2546245</v>
      </c>
      <c r="S43" s="30">
        <v>2086715</v>
      </c>
      <c r="T43" s="30">
        <f t="shared" si="25"/>
        <v>52002488</v>
      </c>
      <c r="U43" s="29">
        <f t="shared" si="7"/>
        <v>0</v>
      </c>
      <c r="V43" s="30">
        <f t="shared" si="7"/>
        <v>0</v>
      </c>
      <c r="W43" s="30">
        <f t="shared" si="7"/>
        <v>0</v>
      </c>
      <c r="X43" s="30">
        <f t="shared" si="7"/>
        <v>0</v>
      </c>
      <c r="Y43" s="30">
        <f t="shared" si="8"/>
        <v>0</v>
      </c>
      <c r="Z43" s="30">
        <f t="shared" si="8"/>
        <v>0</v>
      </c>
      <c r="AA43" s="30">
        <f t="shared" si="8"/>
        <v>0</v>
      </c>
      <c r="AB43" s="30">
        <f t="shared" si="8"/>
        <v>0</v>
      </c>
      <c r="AC43" s="31">
        <f t="shared" si="9"/>
        <v>0</v>
      </c>
    </row>
    <row r="44" spans="1:29" s="1" customFormat="1" ht="12.75" x14ac:dyDescent="0.25">
      <c r="A44" s="27"/>
      <c r="B44" s="28"/>
      <c r="C44" s="25"/>
      <c r="D44" s="30"/>
      <c r="E44" s="30"/>
      <c r="F44" s="30"/>
      <c r="G44" s="22"/>
      <c r="H44" s="30"/>
      <c r="I44" s="30"/>
      <c r="J44" s="30"/>
      <c r="K44" s="30"/>
      <c r="L44" s="25"/>
      <c r="M44" s="30"/>
      <c r="N44" s="30"/>
      <c r="O44" s="30"/>
      <c r="P44" s="22"/>
      <c r="Q44" s="30"/>
      <c r="R44" s="30"/>
      <c r="S44" s="30"/>
      <c r="T44" s="30"/>
      <c r="U44" s="25">
        <f t="shared" si="7"/>
        <v>0</v>
      </c>
      <c r="V44" s="30">
        <f t="shared" si="7"/>
        <v>0</v>
      </c>
      <c r="W44" s="30">
        <f t="shared" si="7"/>
        <v>0</v>
      </c>
      <c r="X44" s="30">
        <f t="shared" si="7"/>
        <v>0</v>
      </c>
      <c r="Y44" s="22">
        <f t="shared" si="8"/>
        <v>0</v>
      </c>
      <c r="Z44" s="30">
        <f t="shared" si="8"/>
        <v>0</v>
      </c>
      <c r="AA44" s="30">
        <f t="shared" si="8"/>
        <v>0</v>
      </c>
      <c r="AB44" s="30">
        <f t="shared" si="8"/>
        <v>0</v>
      </c>
      <c r="AC44" s="31">
        <f t="shared" si="9"/>
        <v>0</v>
      </c>
    </row>
    <row r="45" spans="1:29" s="35" customFormat="1" ht="12.75" x14ac:dyDescent="0.25">
      <c r="A45" s="18">
        <v>2000000</v>
      </c>
      <c r="B45" s="19" t="s">
        <v>40</v>
      </c>
      <c r="C45" s="25">
        <f>SUM(C46+C54+C57+C59+C61)</f>
        <v>97458030</v>
      </c>
      <c r="D45" s="25">
        <f t="shared" ref="D45:J45" si="26">SUM(D46+D54+D57+D59+D61)</f>
        <v>303656</v>
      </c>
      <c r="E45" s="25">
        <f t="shared" si="26"/>
        <v>14361955</v>
      </c>
      <c r="F45" s="25">
        <f t="shared" si="26"/>
        <v>7095893.9950000001</v>
      </c>
      <c r="G45" s="25">
        <f t="shared" si="26"/>
        <v>3438007</v>
      </c>
      <c r="H45" s="25">
        <f t="shared" si="26"/>
        <v>4073240</v>
      </c>
      <c r="I45" s="25">
        <f t="shared" si="26"/>
        <v>5138490</v>
      </c>
      <c r="J45" s="25">
        <f t="shared" si="26"/>
        <v>3706848</v>
      </c>
      <c r="K45" s="22">
        <f t="shared" ref="K45:K52" si="27">SUM(C45:J45)</f>
        <v>135576119.995</v>
      </c>
      <c r="L45" s="25">
        <f>SUM(L46+L54+L57+L59+L61)</f>
        <v>97458030</v>
      </c>
      <c r="M45" s="25">
        <f t="shared" ref="M45:S45" si="28">SUM(M46+M54+M57+M59+M61)</f>
        <v>303656</v>
      </c>
      <c r="N45" s="25">
        <f t="shared" si="28"/>
        <v>14361955</v>
      </c>
      <c r="O45" s="25">
        <f t="shared" si="28"/>
        <v>7095893.9950000001</v>
      </c>
      <c r="P45" s="25">
        <f t="shared" si="28"/>
        <v>3438007</v>
      </c>
      <c r="Q45" s="25">
        <f t="shared" si="28"/>
        <v>4073240</v>
      </c>
      <c r="R45" s="25">
        <f t="shared" si="28"/>
        <v>5138490</v>
      </c>
      <c r="S45" s="25">
        <f t="shared" si="28"/>
        <v>3706848</v>
      </c>
      <c r="T45" s="22">
        <f t="shared" ref="T45:T52" si="29">SUM(L45:S45)</f>
        <v>135576119.995</v>
      </c>
      <c r="U45" s="25">
        <f t="shared" si="7"/>
        <v>0</v>
      </c>
      <c r="V45" s="25">
        <f t="shared" si="7"/>
        <v>0</v>
      </c>
      <c r="W45" s="25">
        <f t="shared" si="7"/>
        <v>0</v>
      </c>
      <c r="X45" s="25">
        <f t="shared" si="7"/>
        <v>0</v>
      </c>
      <c r="Y45" s="25">
        <f t="shared" si="8"/>
        <v>0</v>
      </c>
      <c r="Z45" s="25">
        <f t="shared" si="8"/>
        <v>0</v>
      </c>
      <c r="AA45" s="25">
        <f t="shared" si="8"/>
        <v>0</v>
      </c>
      <c r="AB45" s="25">
        <f t="shared" si="8"/>
        <v>0</v>
      </c>
      <c r="AC45" s="23">
        <f t="shared" si="9"/>
        <v>0</v>
      </c>
    </row>
    <row r="46" spans="1:29" s="1" customFormat="1" ht="25.5" x14ac:dyDescent="0.25">
      <c r="A46" s="18">
        <v>2010000</v>
      </c>
      <c r="B46" s="26" t="s">
        <v>41</v>
      </c>
      <c r="C46" s="25">
        <v>24918435</v>
      </c>
      <c r="D46" s="22">
        <v>51942</v>
      </c>
      <c r="E46" s="22">
        <v>2042728</v>
      </c>
      <c r="F46" s="22">
        <v>1514532.9950000001</v>
      </c>
      <c r="G46" s="22">
        <f>995407</f>
        <v>995407</v>
      </c>
      <c r="H46" s="22">
        <v>1351574</v>
      </c>
      <c r="I46" s="22">
        <v>3483041</v>
      </c>
      <c r="J46" s="22">
        <v>2600976</v>
      </c>
      <c r="K46" s="22">
        <f t="shared" si="27"/>
        <v>36958635.995000005</v>
      </c>
      <c r="L46" s="25">
        <v>24918435</v>
      </c>
      <c r="M46" s="22">
        <v>51942</v>
      </c>
      <c r="N46" s="22">
        <v>2042728</v>
      </c>
      <c r="O46" s="22">
        <v>1514532.9950000001</v>
      </c>
      <c r="P46" s="22">
        <f>995407</f>
        <v>995407</v>
      </c>
      <c r="Q46" s="22">
        <v>1351574</v>
      </c>
      <c r="R46" s="22">
        <v>3483041</v>
      </c>
      <c r="S46" s="22">
        <v>2600976</v>
      </c>
      <c r="T46" s="22">
        <f t="shared" si="29"/>
        <v>36958635.995000005</v>
      </c>
      <c r="U46" s="25">
        <f t="shared" si="7"/>
        <v>0</v>
      </c>
      <c r="V46" s="22">
        <f t="shared" si="7"/>
        <v>0</v>
      </c>
      <c r="W46" s="22">
        <f t="shared" si="7"/>
        <v>0</v>
      </c>
      <c r="X46" s="22">
        <f t="shared" si="7"/>
        <v>0</v>
      </c>
      <c r="Y46" s="22">
        <f t="shared" si="8"/>
        <v>0</v>
      </c>
      <c r="Z46" s="22">
        <f t="shared" si="8"/>
        <v>0</v>
      </c>
      <c r="AA46" s="22">
        <f t="shared" si="8"/>
        <v>0</v>
      </c>
      <c r="AB46" s="22">
        <f t="shared" si="8"/>
        <v>0</v>
      </c>
      <c r="AC46" s="23">
        <f t="shared" si="9"/>
        <v>0</v>
      </c>
    </row>
    <row r="47" spans="1:29" s="1" customFormat="1" ht="25.5" x14ac:dyDescent="0.25">
      <c r="A47" s="18">
        <v>2010200</v>
      </c>
      <c r="B47" s="26" t="s">
        <v>42</v>
      </c>
      <c r="C47" s="25">
        <v>2131025</v>
      </c>
      <c r="D47" s="22">
        <v>46452</v>
      </c>
      <c r="E47" s="22">
        <v>681269</v>
      </c>
      <c r="F47" s="22">
        <v>688927</v>
      </c>
      <c r="G47" s="22">
        <v>272365</v>
      </c>
      <c r="H47" s="22">
        <v>383246</v>
      </c>
      <c r="I47" s="22">
        <v>516626</v>
      </c>
      <c r="J47" s="22">
        <v>416264</v>
      </c>
      <c r="K47" s="22">
        <f t="shared" si="27"/>
        <v>5136174</v>
      </c>
      <c r="L47" s="25">
        <v>2131025</v>
      </c>
      <c r="M47" s="22">
        <v>46452</v>
      </c>
      <c r="N47" s="22">
        <v>681269</v>
      </c>
      <c r="O47" s="22">
        <v>688927</v>
      </c>
      <c r="P47" s="22">
        <v>272365</v>
      </c>
      <c r="Q47" s="22">
        <v>383246</v>
      </c>
      <c r="R47" s="22">
        <v>516626</v>
      </c>
      <c r="S47" s="22">
        <v>416264</v>
      </c>
      <c r="T47" s="22">
        <f t="shared" si="29"/>
        <v>5136174</v>
      </c>
      <c r="U47" s="25">
        <f t="shared" si="7"/>
        <v>0</v>
      </c>
      <c r="V47" s="22">
        <f t="shared" si="7"/>
        <v>0</v>
      </c>
      <c r="W47" s="22">
        <f t="shared" si="7"/>
        <v>0</v>
      </c>
      <c r="X47" s="22">
        <f t="shared" si="7"/>
        <v>0</v>
      </c>
      <c r="Y47" s="22">
        <f t="shared" si="8"/>
        <v>0</v>
      </c>
      <c r="Z47" s="22">
        <f t="shared" si="8"/>
        <v>0</v>
      </c>
      <c r="AA47" s="22">
        <f t="shared" si="8"/>
        <v>0</v>
      </c>
      <c r="AB47" s="22">
        <f t="shared" si="8"/>
        <v>0</v>
      </c>
      <c r="AC47" s="23">
        <f t="shared" si="9"/>
        <v>0</v>
      </c>
    </row>
    <row r="48" spans="1:29" s="1" customFormat="1" ht="25.5" x14ac:dyDescent="0.25">
      <c r="A48" s="18">
        <v>2010300</v>
      </c>
      <c r="B48" s="26" t="s">
        <v>43</v>
      </c>
      <c r="C48" s="25">
        <v>5852315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f t="shared" si="27"/>
        <v>5852315</v>
      </c>
      <c r="L48" s="25">
        <v>5852315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f t="shared" si="29"/>
        <v>5852315</v>
      </c>
      <c r="U48" s="25">
        <f t="shared" si="7"/>
        <v>0</v>
      </c>
      <c r="V48" s="22">
        <f t="shared" si="7"/>
        <v>0</v>
      </c>
      <c r="W48" s="22">
        <f t="shared" si="7"/>
        <v>0</v>
      </c>
      <c r="X48" s="22">
        <f t="shared" si="7"/>
        <v>0</v>
      </c>
      <c r="Y48" s="22">
        <f t="shared" si="8"/>
        <v>0</v>
      </c>
      <c r="Z48" s="22">
        <f t="shared" si="8"/>
        <v>0</v>
      </c>
      <c r="AA48" s="22">
        <f t="shared" si="8"/>
        <v>0</v>
      </c>
      <c r="AB48" s="22">
        <f t="shared" si="8"/>
        <v>0</v>
      </c>
      <c r="AC48" s="23">
        <f t="shared" si="9"/>
        <v>0</v>
      </c>
    </row>
    <row r="49" spans="1:29" s="1" customFormat="1" ht="12.75" x14ac:dyDescent="0.25">
      <c r="A49" s="18">
        <v>2010400</v>
      </c>
      <c r="B49" s="26" t="s">
        <v>44</v>
      </c>
      <c r="C49" s="25">
        <v>908069</v>
      </c>
      <c r="D49" s="22">
        <v>0</v>
      </c>
      <c r="E49" s="22">
        <v>403338</v>
      </c>
      <c r="F49" s="22">
        <v>722089</v>
      </c>
      <c r="G49" s="22">
        <v>415835</v>
      </c>
      <c r="H49" s="22">
        <v>907267</v>
      </c>
      <c r="I49" s="22">
        <v>2882303</v>
      </c>
      <c r="J49" s="22">
        <v>2131270</v>
      </c>
      <c r="K49" s="22">
        <f t="shared" si="27"/>
        <v>8370171</v>
      </c>
      <c r="L49" s="25">
        <v>908069</v>
      </c>
      <c r="M49" s="22">
        <v>0</v>
      </c>
      <c r="N49" s="22">
        <v>403338</v>
      </c>
      <c r="O49" s="22">
        <v>722089</v>
      </c>
      <c r="P49" s="22">
        <v>415835</v>
      </c>
      <c r="Q49" s="22">
        <v>907267</v>
      </c>
      <c r="R49" s="22">
        <v>2882303</v>
      </c>
      <c r="S49" s="22">
        <v>2131270</v>
      </c>
      <c r="T49" s="22">
        <f t="shared" si="29"/>
        <v>8370171</v>
      </c>
      <c r="U49" s="25">
        <f t="shared" si="7"/>
        <v>0</v>
      </c>
      <c r="V49" s="22">
        <f t="shared" si="7"/>
        <v>0</v>
      </c>
      <c r="W49" s="22">
        <f t="shared" si="7"/>
        <v>0</v>
      </c>
      <c r="X49" s="22">
        <f t="shared" si="7"/>
        <v>0</v>
      </c>
      <c r="Y49" s="22">
        <f t="shared" si="8"/>
        <v>0</v>
      </c>
      <c r="Z49" s="22">
        <f t="shared" si="8"/>
        <v>0</v>
      </c>
      <c r="AA49" s="22">
        <f t="shared" si="8"/>
        <v>0</v>
      </c>
      <c r="AB49" s="22">
        <f t="shared" si="8"/>
        <v>0</v>
      </c>
      <c r="AC49" s="23">
        <f t="shared" si="9"/>
        <v>0</v>
      </c>
    </row>
    <row r="50" spans="1:29" s="1" customFormat="1" ht="12.75" x14ac:dyDescent="0.25">
      <c r="A50" s="18">
        <v>2010500</v>
      </c>
      <c r="B50" s="26" t="s">
        <v>45</v>
      </c>
      <c r="C50" s="25">
        <v>62392</v>
      </c>
      <c r="D50" s="22">
        <v>0</v>
      </c>
      <c r="E50" s="22">
        <v>10221</v>
      </c>
      <c r="F50" s="22">
        <v>20341</v>
      </c>
      <c r="G50" s="22">
        <v>125000</v>
      </c>
      <c r="H50" s="22">
        <v>9971</v>
      </c>
      <c r="I50" s="22">
        <v>30949</v>
      </c>
      <c r="J50" s="22">
        <v>23362</v>
      </c>
      <c r="K50" s="22">
        <f t="shared" si="27"/>
        <v>282236</v>
      </c>
      <c r="L50" s="25">
        <v>62392</v>
      </c>
      <c r="M50" s="22">
        <v>0</v>
      </c>
      <c r="N50" s="22">
        <v>10221</v>
      </c>
      <c r="O50" s="22">
        <v>20341</v>
      </c>
      <c r="P50" s="22">
        <f>G50</f>
        <v>125000</v>
      </c>
      <c r="Q50" s="22">
        <v>9971</v>
      </c>
      <c r="R50" s="22">
        <v>30949</v>
      </c>
      <c r="S50" s="22">
        <v>23362</v>
      </c>
      <c r="T50" s="22">
        <f t="shared" si="29"/>
        <v>282236</v>
      </c>
      <c r="U50" s="25">
        <f t="shared" si="7"/>
        <v>0</v>
      </c>
      <c r="V50" s="22">
        <f t="shared" si="7"/>
        <v>0</v>
      </c>
      <c r="W50" s="22">
        <f t="shared" si="7"/>
        <v>0</v>
      </c>
      <c r="X50" s="22">
        <f t="shared" si="7"/>
        <v>0</v>
      </c>
      <c r="Y50" s="22">
        <f>P50-G50</f>
        <v>0</v>
      </c>
      <c r="Z50" s="22">
        <f t="shared" si="8"/>
        <v>0</v>
      </c>
      <c r="AA50" s="22">
        <f t="shared" si="8"/>
        <v>0</v>
      </c>
      <c r="AB50" s="22">
        <f t="shared" si="8"/>
        <v>0</v>
      </c>
      <c r="AC50" s="23">
        <f t="shared" si="9"/>
        <v>0</v>
      </c>
    </row>
    <row r="51" spans="1:29" s="1" customFormat="1" ht="25.5" x14ac:dyDescent="0.25">
      <c r="A51" s="18">
        <v>2010900</v>
      </c>
      <c r="B51" s="26" t="s">
        <v>46</v>
      </c>
      <c r="C51" s="25">
        <v>1416701</v>
      </c>
      <c r="D51" s="22">
        <v>5491</v>
      </c>
      <c r="E51" s="22">
        <v>877721</v>
      </c>
      <c r="F51" s="22">
        <v>39295</v>
      </c>
      <c r="G51" s="22">
        <v>57000</v>
      </c>
      <c r="H51" s="22">
        <v>49495</v>
      </c>
      <c r="I51" s="22">
        <v>53163</v>
      </c>
      <c r="J51" s="22">
        <v>16841</v>
      </c>
      <c r="K51" s="22">
        <f t="shared" si="27"/>
        <v>2515707</v>
      </c>
      <c r="L51" s="25">
        <v>1416701</v>
      </c>
      <c r="M51" s="22">
        <v>5491</v>
      </c>
      <c r="N51" s="22">
        <v>877721</v>
      </c>
      <c r="O51" s="22">
        <v>39295</v>
      </c>
      <c r="P51" s="22">
        <v>57000</v>
      </c>
      <c r="Q51" s="22">
        <v>49495</v>
      </c>
      <c r="R51" s="22">
        <v>53163</v>
      </c>
      <c r="S51" s="22">
        <v>16841</v>
      </c>
      <c r="T51" s="22">
        <f t="shared" si="29"/>
        <v>2515707</v>
      </c>
      <c r="U51" s="25">
        <f t="shared" si="7"/>
        <v>0</v>
      </c>
      <c r="V51" s="22">
        <f t="shared" si="7"/>
        <v>0</v>
      </c>
      <c r="W51" s="22">
        <f t="shared" si="7"/>
        <v>0</v>
      </c>
      <c r="X51" s="22">
        <f t="shared" si="7"/>
        <v>0</v>
      </c>
      <c r="Y51" s="22">
        <f t="shared" si="8"/>
        <v>0</v>
      </c>
      <c r="Z51" s="22">
        <f t="shared" si="8"/>
        <v>0</v>
      </c>
      <c r="AA51" s="22">
        <f t="shared" si="8"/>
        <v>0</v>
      </c>
      <c r="AB51" s="22">
        <f t="shared" si="8"/>
        <v>0</v>
      </c>
      <c r="AC51" s="23">
        <f t="shared" si="9"/>
        <v>0</v>
      </c>
    </row>
    <row r="52" spans="1:29" s="1" customFormat="1" ht="12.75" x14ac:dyDescent="0.25">
      <c r="A52" s="18">
        <v>2011000</v>
      </c>
      <c r="B52" s="26" t="s">
        <v>47</v>
      </c>
      <c r="C52" s="25">
        <v>13295000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f t="shared" si="27"/>
        <v>13295000</v>
      </c>
      <c r="L52" s="25">
        <v>13295000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f t="shared" si="29"/>
        <v>13295000</v>
      </c>
      <c r="U52" s="25">
        <f t="shared" si="7"/>
        <v>0</v>
      </c>
      <c r="V52" s="22">
        <f t="shared" si="7"/>
        <v>0</v>
      </c>
      <c r="W52" s="22">
        <f t="shared" si="7"/>
        <v>0</v>
      </c>
      <c r="X52" s="22">
        <f t="shared" si="7"/>
        <v>0</v>
      </c>
      <c r="Y52" s="22">
        <f t="shared" si="8"/>
        <v>0</v>
      </c>
      <c r="Z52" s="22">
        <f t="shared" si="8"/>
        <v>0</v>
      </c>
      <c r="AA52" s="22">
        <f t="shared" si="8"/>
        <v>0</v>
      </c>
      <c r="AB52" s="22">
        <f t="shared" si="8"/>
        <v>0</v>
      </c>
      <c r="AC52" s="23">
        <f t="shared" si="9"/>
        <v>0</v>
      </c>
    </row>
    <row r="53" spans="1:29" s="1" customFormat="1" ht="12.75" x14ac:dyDescent="0.25">
      <c r="A53" s="18"/>
      <c r="B53" s="26"/>
      <c r="C53" s="25"/>
      <c r="D53" s="22"/>
      <c r="E53" s="22"/>
      <c r="F53" s="22">
        <v>0</v>
      </c>
      <c r="G53" s="22"/>
      <c r="H53" s="22"/>
      <c r="I53" s="22"/>
      <c r="J53" s="22"/>
      <c r="K53" s="22"/>
      <c r="L53" s="25"/>
      <c r="M53" s="22"/>
      <c r="N53" s="22"/>
      <c r="O53" s="22">
        <v>0</v>
      </c>
      <c r="P53" s="22"/>
      <c r="Q53" s="22"/>
      <c r="R53" s="22"/>
      <c r="S53" s="22"/>
      <c r="T53" s="22"/>
      <c r="U53" s="25">
        <f t="shared" si="7"/>
        <v>0</v>
      </c>
      <c r="V53" s="22">
        <f t="shared" si="7"/>
        <v>0</v>
      </c>
      <c r="W53" s="22">
        <f t="shared" si="7"/>
        <v>0</v>
      </c>
      <c r="X53" s="22">
        <f t="shared" si="7"/>
        <v>0</v>
      </c>
      <c r="Y53" s="22">
        <f t="shared" si="8"/>
        <v>0</v>
      </c>
      <c r="Z53" s="22">
        <f t="shared" si="8"/>
        <v>0</v>
      </c>
      <c r="AA53" s="22">
        <f t="shared" si="8"/>
        <v>0</v>
      </c>
      <c r="AB53" s="22">
        <f t="shared" si="8"/>
        <v>0</v>
      </c>
      <c r="AC53" s="23">
        <f t="shared" si="9"/>
        <v>0</v>
      </c>
    </row>
    <row r="54" spans="1:29" s="1" customFormat="1" ht="25.5" x14ac:dyDescent="0.25">
      <c r="A54" s="18">
        <v>2020000</v>
      </c>
      <c r="B54" s="26" t="s">
        <v>48</v>
      </c>
      <c r="C54" s="25">
        <v>54894714</v>
      </c>
      <c r="D54" s="22">
        <v>57012</v>
      </c>
      <c r="E54" s="22">
        <v>1684529</v>
      </c>
      <c r="F54" s="22">
        <v>2062272</v>
      </c>
      <c r="G54" s="22">
        <v>108397</v>
      </c>
      <c r="H54" s="22">
        <v>84503</v>
      </c>
      <c r="I54" s="22">
        <v>58437</v>
      </c>
      <c r="J54" s="22">
        <v>58374</v>
      </c>
      <c r="K54" s="22">
        <f t="shared" ref="K54:K55" si="30">SUM(C54:J54)</f>
        <v>59008238</v>
      </c>
      <c r="L54" s="25">
        <v>54894714</v>
      </c>
      <c r="M54" s="22">
        <v>57012</v>
      </c>
      <c r="N54" s="22">
        <v>1684529</v>
      </c>
      <c r="O54" s="22">
        <v>2062272</v>
      </c>
      <c r="P54" s="22">
        <v>108397</v>
      </c>
      <c r="Q54" s="22">
        <v>84503</v>
      </c>
      <c r="R54" s="22">
        <v>58437</v>
      </c>
      <c r="S54" s="22">
        <v>58374</v>
      </c>
      <c r="T54" s="22">
        <f t="shared" ref="T54:T55" si="31">SUM(L54:S54)</f>
        <v>59008238</v>
      </c>
      <c r="U54" s="25">
        <f t="shared" si="7"/>
        <v>0</v>
      </c>
      <c r="V54" s="22">
        <f t="shared" si="7"/>
        <v>0</v>
      </c>
      <c r="W54" s="22">
        <f t="shared" si="7"/>
        <v>0</v>
      </c>
      <c r="X54" s="22">
        <f t="shared" si="7"/>
        <v>0</v>
      </c>
      <c r="Y54" s="22">
        <f t="shared" si="8"/>
        <v>0</v>
      </c>
      <c r="Z54" s="22">
        <f t="shared" si="8"/>
        <v>0</v>
      </c>
      <c r="AA54" s="22">
        <f t="shared" si="8"/>
        <v>0</v>
      </c>
      <c r="AB54" s="22">
        <f t="shared" si="8"/>
        <v>0</v>
      </c>
      <c r="AC54" s="23">
        <f t="shared" si="9"/>
        <v>0</v>
      </c>
    </row>
    <row r="55" spans="1:29" s="1" customFormat="1" ht="25.5" x14ac:dyDescent="0.25">
      <c r="A55" s="27">
        <v>2020100</v>
      </c>
      <c r="B55" s="28" t="s">
        <v>49</v>
      </c>
      <c r="C55" s="29">
        <v>33050000</v>
      </c>
      <c r="D55" s="30">
        <v>53138</v>
      </c>
      <c r="E55" s="30">
        <v>1500000</v>
      </c>
      <c r="F55" s="30">
        <v>2000000</v>
      </c>
      <c r="G55" s="30">
        <v>80000</v>
      </c>
      <c r="H55" s="30">
        <v>50000</v>
      </c>
      <c r="I55" s="30">
        <v>0</v>
      </c>
      <c r="J55" s="30">
        <v>44836</v>
      </c>
      <c r="K55" s="30">
        <f t="shared" si="30"/>
        <v>36777974</v>
      </c>
      <c r="L55" s="29">
        <v>33050000</v>
      </c>
      <c r="M55" s="30">
        <v>53138</v>
      </c>
      <c r="N55" s="30">
        <v>1500000</v>
      </c>
      <c r="O55" s="30">
        <v>2000000</v>
      </c>
      <c r="P55" s="30">
        <v>80000</v>
      </c>
      <c r="Q55" s="30">
        <v>50000</v>
      </c>
      <c r="R55" s="30">
        <v>0</v>
      </c>
      <c r="S55" s="30">
        <v>44836</v>
      </c>
      <c r="T55" s="30">
        <f t="shared" si="31"/>
        <v>36777974</v>
      </c>
      <c r="U55" s="29">
        <f t="shared" si="7"/>
        <v>0</v>
      </c>
      <c r="V55" s="30">
        <f t="shared" si="7"/>
        <v>0</v>
      </c>
      <c r="W55" s="30">
        <f t="shared" si="7"/>
        <v>0</v>
      </c>
      <c r="X55" s="30">
        <f t="shared" si="7"/>
        <v>0</v>
      </c>
      <c r="Y55" s="30">
        <f t="shared" si="8"/>
        <v>0</v>
      </c>
      <c r="Z55" s="30">
        <f t="shared" si="8"/>
        <v>0</v>
      </c>
      <c r="AA55" s="30">
        <f t="shared" si="8"/>
        <v>0</v>
      </c>
      <c r="AB55" s="30">
        <f t="shared" si="8"/>
        <v>0</v>
      </c>
      <c r="AC55" s="31">
        <f t="shared" si="9"/>
        <v>0</v>
      </c>
    </row>
    <row r="56" spans="1:29" s="1" customFormat="1" ht="12.75" x14ac:dyDescent="0.25">
      <c r="A56" s="27"/>
      <c r="B56" s="28"/>
      <c r="C56" s="25"/>
      <c r="D56" s="30"/>
      <c r="E56" s="30"/>
      <c r="F56" s="30"/>
      <c r="G56" s="22"/>
      <c r="H56" s="30"/>
      <c r="I56" s="30"/>
      <c r="J56" s="30"/>
      <c r="K56" s="22"/>
      <c r="L56" s="25"/>
      <c r="M56" s="30"/>
      <c r="N56" s="30"/>
      <c r="O56" s="30"/>
      <c r="P56" s="22"/>
      <c r="Q56" s="30"/>
      <c r="R56" s="30"/>
      <c r="S56" s="30"/>
      <c r="T56" s="22"/>
      <c r="U56" s="25">
        <f t="shared" si="7"/>
        <v>0</v>
      </c>
      <c r="V56" s="30">
        <f t="shared" si="7"/>
        <v>0</v>
      </c>
      <c r="W56" s="30">
        <f t="shared" si="7"/>
        <v>0</v>
      </c>
      <c r="X56" s="30">
        <f t="shared" si="7"/>
        <v>0</v>
      </c>
      <c r="Y56" s="22">
        <f t="shared" si="8"/>
        <v>0</v>
      </c>
      <c r="Z56" s="30">
        <f t="shared" si="8"/>
        <v>0</v>
      </c>
      <c r="AA56" s="30">
        <f t="shared" si="8"/>
        <v>0</v>
      </c>
      <c r="AB56" s="30">
        <f t="shared" si="8"/>
        <v>0</v>
      </c>
      <c r="AC56" s="23">
        <f t="shared" si="9"/>
        <v>0</v>
      </c>
    </row>
    <row r="57" spans="1:29" s="1" customFormat="1" ht="12.75" x14ac:dyDescent="0.25">
      <c r="A57" s="18">
        <v>2060000</v>
      </c>
      <c r="B57" s="26" t="s">
        <v>50</v>
      </c>
      <c r="C57" s="25">
        <v>5122812</v>
      </c>
      <c r="D57" s="22">
        <v>139112</v>
      </c>
      <c r="E57" s="22">
        <v>1454677</v>
      </c>
      <c r="F57" s="22">
        <v>689409</v>
      </c>
      <c r="G57" s="22">
        <v>532521</v>
      </c>
      <c r="H57" s="22">
        <v>592938</v>
      </c>
      <c r="I57" s="22">
        <v>264460</v>
      </c>
      <c r="J57" s="22">
        <v>275242</v>
      </c>
      <c r="K57" s="22">
        <f t="shared" ref="K57" si="32">SUM(C57:J57)</f>
        <v>9071171</v>
      </c>
      <c r="L57" s="25">
        <v>5122812</v>
      </c>
      <c r="M57" s="22">
        <v>139112</v>
      </c>
      <c r="N57" s="22">
        <v>1454677</v>
      </c>
      <c r="O57" s="22">
        <v>689409</v>
      </c>
      <c r="P57" s="22">
        <v>532521</v>
      </c>
      <c r="Q57" s="22">
        <v>592938</v>
      </c>
      <c r="R57" s="22">
        <v>264460</v>
      </c>
      <c r="S57" s="22">
        <v>275242</v>
      </c>
      <c r="T57" s="22">
        <f t="shared" ref="T57" si="33">SUM(L57:S57)</f>
        <v>9071171</v>
      </c>
      <c r="U57" s="25">
        <f t="shared" si="7"/>
        <v>0</v>
      </c>
      <c r="V57" s="22">
        <f t="shared" si="7"/>
        <v>0</v>
      </c>
      <c r="W57" s="22">
        <f t="shared" si="7"/>
        <v>0</v>
      </c>
      <c r="X57" s="22">
        <f t="shared" si="7"/>
        <v>0</v>
      </c>
      <c r="Y57" s="22">
        <f t="shared" si="8"/>
        <v>0</v>
      </c>
      <c r="Z57" s="22">
        <f t="shared" si="8"/>
        <v>0</v>
      </c>
      <c r="AA57" s="22">
        <f t="shared" si="8"/>
        <v>0</v>
      </c>
      <c r="AB57" s="22">
        <f t="shared" si="8"/>
        <v>0</v>
      </c>
      <c r="AC57" s="23">
        <f t="shared" si="9"/>
        <v>0</v>
      </c>
    </row>
    <row r="58" spans="1:29" s="1" customFormat="1" ht="12.75" x14ac:dyDescent="0.25">
      <c r="A58" s="27"/>
      <c r="B58" s="28"/>
      <c r="C58" s="25"/>
      <c r="D58" s="30"/>
      <c r="E58" s="30"/>
      <c r="F58" s="30">
        <v>0</v>
      </c>
      <c r="G58" s="22"/>
      <c r="H58" s="30"/>
      <c r="I58" s="30">
        <v>0</v>
      </c>
      <c r="J58" s="30"/>
      <c r="K58" s="22"/>
      <c r="L58" s="25"/>
      <c r="M58" s="30"/>
      <c r="N58" s="30"/>
      <c r="O58" s="30">
        <v>0</v>
      </c>
      <c r="P58" s="22"/>
      <c r="Q58" s="30"/>
      <c r="R58" s="30">
        <v>0</v>
      </c>
      <c r="S58" s="30"/>
      <c r="T58" s="22"/>
      <c r="U58" s="25">
        <f t="shared" si="7"/>
        <v>0</v>
      </c>
      <c r="V58" s="30">
        <f t="shared" si="7"/>
        <v>0</v>
      </c>
      <c r="W58" s="30">
        <f t="shared" si="7"/>
        <v>0</v>
      </c>
      <c r="X58" s="30">
        <f t="shared" si="7"/>
        <v>0</v>
      </c>
      <c r="Y58" s="22">
        <f t="shared" si="8"/>
        <v>0</v>
      </c>
      <c r="Z58" s="30">
        <f t="shared" si="8"/>
        <v>0</v>
      </c>
      <c r="AA58" s="30">
        <f t="shared" si="8"/>
        <v>0</v>
      </c>
      <c r="AB58" s="30">
        <f t="shared" si="8"/>
        <v>0</v>
      </c>
      <c r="AC58" s="23">
        <f t="shared" si="9"/>
        <v>0</v>
      </c>
    </row>
    <row r="59" spans="1:29" s="1" customFormat="1" ht="12.75" x14ac:dyDescent="0.25">
      <c r="A59" s="18">
        <v>2070000</v>
      </c>
      <c r="B59" s="26" t="s">
        <v>51</v>
      </c>
      <c r="C59" s="25">
        <v>12522069</v>
      </c>
      <c r="D59" s="22">
        <v>55590</v>
      </c>
      <c r="E59" s="22">
        <v>9180021</v>
      </c>
      <c r="F59" s="22">
        <v>2829680</v>
      </c>
      <c r="G59" s="22">
        <v>1801682</v>
      </c>
      <c r="H59" s="22">
        <v>2044225</v>
      </c>
      <c r="I59" s="22">
        <v>1332552</v>
      </c>
      <c r="J59" s="22">
        <v>772256</v>
      </c>
      <c r="K59" s="22">
        <f t="shared" ref="K59" si="34">SUM(C59:J59)</f>
        <v>30538075</v>
      </c>
      <c r="L59" s="25">
        <v>12522069</v>
      </c>
      <c r="M59" s="22">
        <v>55590</v>
      </c>
      <c r="N59" s="22">
        <v>9180021</v>
      </c>
      <c r="O59" s="22">
        <v>2829680</v>
      </c>
      <c r="P59" s="22">
        <v>1801682</v>
      </c>
      <c r="Q59" s="22">
        <v>2044225</v>
      </c>
      <c r="R59" s="22">
        <v>1332552</v>
      </c>
      <c r="S59" s="22">
        <v>772256</v>
      </c>
      <c r="T59" s="22">
        <f t="shared" ref="T59" si="35">SUM(L59:S59)</f>
        <v>30538075</v>
      </c>
      <c r="U59" s="25">
        <f t="shared" si="7"/>
        <v>0</v>
      </c>
      <c r="V59" s="22">
        <f t="shared" si="7"/>
        <v>0</v>
      </c>
      <c r="W59" s="22">
        <f t="shared" si="7"/>
        <v>0</v>
      </c>
      <c r="X59" s="22">
        <f t="shared" si="7"/>
        <v>0</v>
      </c>
      <c r="Y59" s="22">
        <f t="shared" si="8"/>
        <v>0</v>
      </c>
      <c r="Z59" s="22">
        <f t="shared" si="8"/>
        <v>0</v>
      </c>
      <c r="AA59" s="22">
        <f t="shared" si="8"/>
        <v>0</v>
      </c>
      <c r="AB59" s="22">
        <f t="shared" si="8"/>
        <v>0</v>
      </c>
      <c r="AC59" s="23">
        <f t="shared" si="9"/>
        <v>0</v>
      </c>
    </row>
    <row r="60" spans="1:29" s="1" customFormat="1" ht="12.75" x14ac:dyDescent="0.25">
      <c r="A60" s="27"/>
      <c r="B60" s="28"/>
      <c r="C60" s="25"/>
      <c r="D60" s="22"/>
      <c r="E60" s="22"/>
      <c r="F60" s="22"/>
      <c r="G60" s="22"/>
      <c r="H60" s="22"/>
      <c r="I60" s="22"/>
      <c r="J60" s="22"/>
      <c r="K60" s="22"/>
      <c r="L60" s="25"/>
      <c r="M60" s="22"/>
      <c r="N60" s="22"/>
      <c r="O60" s="22"/>
      <c r="P60" s="22"/>
      <c r="Q60" s="22"/>
      <c r="R60" s="22"/>
      <c r="S60" s="22"/>
      <c r="T60" s="22"/>
      <c r="U60" s="25">
        <f t="shared" si="7"/>
        <v>0</v>
      </c>
      <c r="V60" s="22">
        <f t="shared" si="7"/>
        <v>0</v>
      </c>
      <c r="W60" s="22">
        <f t="shared" si="7"/>
        <v>0</v>
      </c>
      <c r="X60" s="22">
        <f t="shared" si="7"/>
        <v>0</v>
      </c>
      <c r="Y60" s="22">
        <f t="shared" si="8"/>
        <v>0</v>
      </c>
      <c r="Z60" s="22">
        <f t="shared" si="8"/>
        <v>0</v>
      </c>
      <c r="AA60" s="22">
        <f t="shared" si="8"/>
        <v>0</v>
      </c>
      <c r="AB60" s="22">
        <f t="shared" si="8"/>
        <v>0</v>
      </c>
      <c r="AC60" s="23">
        <f t="shared" si="9"/>
        <v>0</v>
      </c>
    </row>
    <row r="61" spans="1:29" s="1" customFormat="1" ht="12.75" x14ac:dyDescent="0.25">
      <c r="A61" s="18">
        <v>2090000</v>
      </c>
      <c r="B61" s="26" t="s">
        <v>52</v>
      </c>
      <c r="C61" s="25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f t="shared" ref="K61:K68" si="36">SUM(C61:J61)</f>
        <v>0</v>
      </c>
      <c r="L61" s="25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f t="shared" ref="T61:T68" si="37">SUM(L61:S61)</f>
        <v>0</v>
      </c>
      <c r="U61" s="25">
        <f t="shared" si="7"/>
        <v>0</v>
      </c>
      <c r="V61" s="22">
        <f t="shared" si="7"/>
        <v>0</v>
      </c>
      <c r="W61" s="22">
        <f t="shared" si="7"/>
        <v>0</v>
      </c>
      <c r="X61" s="22">
        <f t="shared" si="7"/>
        <v>0</v>
      </c>
      <c r="Y61" s="22">
        <f t="shared" si="8"/>
        <v>0</v>
      </c>
      <c r="Z61" s="22">
        <f t="shared" si="8"/>
        <v>0</v>
      </c>
      <c r="AA61" s="22">
        <f t="shared" si="8"/>
        <v>0</v>
      </c>
      <c r="AB61" s="22">
        <f t="shared" si="8"/>
        <v>0</v>
      </c>
      <c r="AC61" s="23">
        <f t="shared" si="9"/>
        <v>0</v>
      </c>
    </row>
    <row r="62" spans="1:29" s="1" customFormat="1" ht="12.75" x14ac:dyDescent="0.25">
      <c r="A62" s="18"/>
      <c r="B62" s="26"/>
      <c r="C62" s="25"/>
      <c r="D62" s="22"/>
      <c r="E62" s="22"/>
      <c r="F62" s="22"/>
      <c r="G62" s="22"/>
      <c r="H62" s="22"/>
      <c r="I62" s="22"/>
      <c r="J62" s="22"/>
      <c r="K62" s="22">
        <f t="shared" si="36"/>
        <v>0</v>
      </c>
      <c r="L62" s="25"/>
      <c r="M62" s="22"/>
      <c r="N62" s="22"/>
      <c r="O62" s="22"/>
      <c r="P62" s="22"/>
      <c r="Q62" s="22"/>
      <c r="R62" s="22"/>
      <c r="S62" s="22"/>
      <c r="T62" s="22">
        <f t="shared" si="37"/>
        <v>0</v>
      </c>
      <c r="U62" s="25">
        <f t="shared" si="7"/>
        <v>0</v>
      </c>
      <c r="V62" s="22">
        <f t="shared" si="7"/>
        <v>0</v>
      </c>
      <c r="W62" s="22">
        <f t="shared" si="7"/>
        <v>0</v>
      </c>
      <c r="X62" s="22">
        <f t="shared" si="7"/>
        <v>0</v>
      </c>
      <c r="Y62" s="22">
        <f t="shared" si="8"/>
        <v>0</v>
      </c>
      <c r="Z62" s="22">
        <f t="shared" si="8"/>
        <v>0</v>
      </c>
      <c r="AA62" s="22">
        <f t="shared" si="8"/>
        <v>0</v>
      </c>
      <c r="AB62" s="22">
        <f t="shared" si="8"/>
        <v>0</v>
      </c>
      <c r="AC62" s="23">
        <f t="shared" si="9"/>
        <v>0</v>
      </c>
    </row>
    <row r="63" spans="1:29" s="1" customFormat="1" ht="12.75" x14ac:dyDescent="0.25">
      <c r="A63" s="18">
        <v>4000000</v>
      </c>
      <c r="B63" s="19" t="s">
        <v>53</v>
      </c>
      <c r="C63" s="25">
        <f>C64+C67+C71+C73+C75+C77+C79+C81</f>
        <v>417449376</v>
      </c>
      <c r="D63" s="25">
        <f t="shared" ref="D63:J63" si="38">D64+D67+D71+D73+D75+D77+D79+D81</f>
        <v>19596261</v>
      </c>
      <c r="E63" s="25">
        <f t="shared" si="38"/>
        <v>24867353</v>
      </c>
      <c r="F63" s="25">
        <f t="shared" si="38"/>
        <v>32589822</v>
      </c>
      <c r="G63" s="25">
        <f t="shared" si="38"/>
        <v>13952507</v>
      </c>
      <c r="H63" s="25">
        <f t="shared" si="38"/>
        <v>22048806</v>
      </c>
      <c r="I63" s="25">
        <f t="shared" si="38"/>
        <v>15832983</v>
      </c>
      <c r="J63" s="25">
        <f t="shared" si="38"/>
        <v>6247269</v>
      </c>
      <c r="K63" s="22">
        <f t="shared" si="36"/>
        <v>552584377</v>
      </c>
      <c r="L63" s="25">
        <f>L64+L67+L71+L73+L75+L77+L79+L81</f>
        <v>417449376</v>
      </c>
      <c r="M63" s="25">
        <f t="shared" ref="M63:S63" si="39">M64+M67+M71+M73+M75+M77+M79+M81</f>
        <v>19596261</v>
      </c>
      <c r="N63" s="25">
        <f t="shared" si="39"/>
        <v>24867353</v>
      </c>
      <c r="O63" s="25">
        <f t="shared" si="39"/>
        <v>32589822</v>
      </c>
      <c r="P63" s="25">
        <f t="shared" si="39"/>
        <v>13952507</v>
      </c>
      <c r="Q63" s="25">
        <f t="shared" si="39"/>
        <v>22048806</v>
      </c>
      <c r="R63" s="25">
        <f t="shared" si="39"/>
        <v>15832983</v>
      </c>
      <c r="S63" s="25">
        <f t="shared" si="39"/>
        <v>6247269</v>
      </c>
      <c r="T63" s="22">
        <f t="shared" si="37"/>
        <v>552584377</v>
      </c>
      <c r="U63" s="25">
        <f t="shared" si="7"/>
        <v>0</v>
      </c>
      <c r="V63" s="25">
        <f t="shared" si="7"/>
        <v>0</v>
      </c>
      <c r="W63" s="25">
        <f t="shared" si="7"/>
        <v>0</v>
      </c>
      <c r="X63" s="25">
        <f t="shared" si="7"/>
        <v>0</v>
      </c>
      <c r="Y63" s="25">
        <f t="shared" si="8"/>
        <v>0</v>
      </c>
      <c r="Z63" s="25">
        <f t="shared" si="8"/>
        <v>0</v>
      </c>
      <c r="AA63" s="25">
        <f t="shared" si="8"/>
        <v>0</v>
      </c>
      <c r="AB63" s="25">
        <f t="shared" si="8"/>
        <v>0</v>
      </c>
      <c r="AC63" s="23">
        <f t="shared" si="9"/>
        <v>0</v>
      </c>
    </row>
    <row r="64" spans="1:29" s="1" customFormat="1" ht="12.75" x14ac:dyDescent="0.25">
      <c r="A64" s="18">
        <v>4010000</v>
      </c>
      <c r="B64" s="26" t="s">
        <v>54</v>
      </c>
      <c r="C64" s="25">
        <f>122917412+380000</f>
        <v>123297412</v>
      </c>
      <c r="D64" s="22">
        <v>13803564</v>
      </c>
      <c r="E64" s="22">
        <v>15239585</v>
      </c>
      <c r="F64" s="22">
        <v>11623510</v>
      </c>
      <c r="G64" s="22">
        <v>6082795</v>
      </c>
      <c r="H64" s="22">
        <v>3128590</v>
      </c>
      <c r="I64" s="22">
        <v>1078860</v>
      </c>
      <c r="J64" s="22">
        <v>931353</v>
      </c>
      <c r="K64" s="22">
        <f t="shared" si="36"/>
        <v>175185669</v>
      </c>
      <c r="L64" s="25">
        <f>122917412+380000</f>
        <v>123297412</v>
      </c>
      <c r="M64" s="22">
        <v>13803564</v>
      </c>
      <c r="N64" s="22">
        <v>15239585</v>
      </c>
      <c r="O64" s="22">
        <v>11623510</v>
      </c>
      <c r="P64" s="22">
        <v>6082795</v>
      </c>
      <c r="Q64" s="22">
        <v>3128590</v>
      </c>
      <c r="R64" s="22">
        <v>1078860</v>
      </c>
      <c r="S64" s="22">
        <v>931353</v>
      </c>
      <c r="T64" s="22">
        <f t="shared" si="37"/>
        <v>175185669</v>
      </c>
      <c r="U64" s="25">
        <f t="shared" si="7"/>
        <v>0</v>
      </c>
      <c r="V64" s="22">
        <f t="shared" si="7"/>
        <v>0</v>
      </c>
      <c r="W64" s="22">
        <f t="shared" si="7"/>
        <v>0</v>
      </c>
      <c r="X64" s="22">
        <f t="shared" si="7"/>
        <v>0</v>
      </c>
      <c r="Y64" s="22">
        <f t="shared" si="8"/>
        <v>0</v>
      </c>
      <c r="Z64" s="22">
        <f t="shared" si="8"/>
        <v>0</v>
      </c>
      <c r="AA64" s="22">
        <f t="shared" si="8"/>
        <v>0</v>
      </c>
      <c r="AB64" s="22">
        <f t="shared" si="8"/>
        <v>0</v>
      </c>
      <c r="AC64" s="23">
        <f t="shared" si="9"/>
        <v>0</v>
      </c>
    </row>
    <row r="65" spans="1:29" s="1" customFormat="1" ht="12.75" x14ac:dyDescent="0.25">
      <c r="A65" s="27">
        <v>4010104</v>
      </c>
      <c r="B65" s="28" t="s">
        <v>55</v>
      </c>
      <c r="C65" s="29">
        <v>47232122</v>
      </c>
      <c r="D65" s="30">
        <v>13513004</v>
      </c>
      <c r="E65" s="30">
        <v>7403153</v>
      </c>
      <c r="F65" s="30">
        <v>3261494</v>
      </c>
      <c r="G65" s="30">
        <v>1302289</v>
      </c>
      <c r="H65" s="30">
        <v>2114978</v>
      </c>
      <c r="I65" s="30">
        <v>718444</v>
      </c>
      <c r="J65" s="30">
        <v>325090</v>
      </c>
      <c r="K65" s="30">
        <f t="shared" si="36"/>
        <v>75870574</v>
      </c>
      <c r="L65" s="29">
        <v>47232122</v>
      </c>
      <c r="M65" s="30">
        <v>13513004</v>
      </c>
      <c r="N65" s="30">
        <v>7403153</v>
      </c>
      <c r="O65" s="30">
        <v>3261494</v>
      </c>
      <c r="P65" s="30">
        <v>1302289</v>
      </c>
      <c r="Q65" s="30">
        <v>2114978</v>
      </c>
      <c r="R65" s="30">
        <v>718444</v>
      </c>
      <c r="S65" s="30">
        <v>325090</v>
      </c>
      <c r="T65" s="30">
        <f t="shared" si="37"/>
        <v>75870574</v>
      </c>
      <c r="U65" s="29">
        <f t="shared" si="7"/>
        <v>0</v>
      </c>
      <c r="V65" s="30">
        <f t="shared" si="7"/>
        <v>0</v>
      </c>
      <c r="W65" s="30">
        <f t="shared" si="7"/>
        <v>0</v>
      </c>
      <c r="X65" s="30">
        <f t="shared" si="7"/>
        <v>0</v>
      </c>
      <c r="Y65" s="30">
        <f t="shared" si="8"/>
        <v>0</v>
      </c>
      <c r="Z65" s="30">
        <f t="shared" si="8"/>
        <v>0</v>
      </c>
      <c r="AA65" s="30">
        <f t="shared" si="8"/>
        <v>0</v>
      </c>
      <c r="AB65" s="30">
        <f t="shared" si="8"/>
        <v>0</v>
      </c>
      <c r="AC65" s="31">
        <f t="shared" si="9"/>
        <v>0</v>
      </c>
    </row>
    <row r="66" spans="1:29" s="1" customFormat="1" ht="12.75" x14ac:dyDescent="0.25">
      <c r="A66" s="27"/>
      <c r="B66" s="28"/>
      <c r="C66" s="25"/>
      <c r="D66" s="30"/>
      <c r="E66" s="30"/>
      <c r="F66" s="30">
        <v>0</v>
      </c>
      <c r="G66" s="22"/>
      <c r="H66" s="30">
        <v>0</v>
      </c>
      <c r="I66" s="30">
        <v>0</v>
      </c>
      <c r="J66" s="30"/>
      <c r="K66" s="22">
        <f t="shared" si="36"/>
        <v>0</v>
      </c>
      <c r="L66" s="25"/>
      <c r="M66" s="30"/>
      <c r="N66" s="30"/>
      <c r="O66" s="30">
        <v>0</v>
      </c>
      <c r="P66" s="22"/>
      <c r="Q66" s="30">
        <v>0</v>
      </c>
      <c r="R66" s="30">
        <v>0</v>
      </c>
      <c r="S66" s="30"/>
      <c r="T66" s="22">
        <f t="shared" si="37"/>
        <v>0</v>
      </c>
      <c r="U66" s="25">
        <f t="shared" si="7"/>
        <v>0</v>
      </c>
      <c r="V66" s="30">
        <f t="shared" si="7"/>
        <v>0</v>
      </c>
      <c r="W66" s="30">
        <f t="shared" si="7"/>
        <v>0</v>
      </c>
      <c r="X66" s="30">
        <f t="shared" si="7"/>
        <v>0</v>
      </c>
      <c r="Y66" s="22">
        <f t="shared" si="8"/>
        <v>0</v>
      </c>
      <c r="Z66" s="30">
        <f t="shared" si="8"/>
        <v>0</v>
      </c>
      <c r="AA66" s="30">
        <f t="shared" si="8"/>
        <v>0</v>
      </c>
      <c r="AB66" s="30">
        <f t="shared" si="8"/>
        <v>0</v>
      </c>
      <c r="AC66" s="23">
        <f t="shared" si="9"/>
        <v>0</v>
      </c>
    </row>
    <row r="67" spans="1:29" s="1" customFormat="1" ht="12.75" x14ac:dyDescent="0.25">
      <c r="A67" s="18">
        <v>4020000</v>
      </c>
      <c r="B67" s="26" t="s">
        <v>56</v>
      </c>
      <c r="C67" s="25">
        <f>SUM(C68:C69)</f>
        <v>6766220</v>
      </c>
      <c r="D67" s="25">
        <f t="shared" ref="D67:J67" si="40">SUM(D68:D69)</f>
        <v>3003944</v>
      </c>
      <c r="E67" s="25">
        <f t="shared" si="40"/>
        <v>2205038</v>
      </c>
      <c r="F67" s="25">
        <f t="shared" si="40"/>
        <v>3420950</v>
      </c>
      <c r="G67" s="25">
        <f t="shared" si="40"/>
        <v>986804</v>
      </c>
      <c r="H67" s="25">
        <f t="shared" si="40"/>
        <v>2910697</v>
      </c>
      <c r="I67" s="25">
        <f t="shared" si="40"/>
        <v>793026</v>
      </c>
      <c r="J67" s="25">
        <f t="shared" si="40"/>
        <v>567157</v>
      </c>
      <c r="K67" s="22">
        <f t="shared" si="36"/>
        <v>20653836</v>
      </c>
      <c r="L67" s="25">
        <f>SUM(L68:L69)</f>
        <v>6766220</v>
      </c>
      <c r="M67" s="25">
        <f t="shared" ref="M67:S67" si="41">SUM(M68:M69)</f>
        <v>3003944</v>
      </c>
      <c r="N67" s="25">
        <f t="shared" si="41"/>
        <v>2205038</v>
      </c>
      <c r="O67" s="25">
        <f t="shared" si="41"/>
        <v>3420950</v>
      </c>
      <c r="P67" s="25">
        <f t="shared" si="41"/>
        <v>986804</v>
      </c>
      <c r="Q67" s="25">
        <f t="shared" si="41"/>
        <v>2910697</v>
      </c>
      <c r="R67" s="25">
        <f t="shared" si="41"/>
        <v>793026</v>
      </c>
      <c r="S67" s="25">
        <f t="shared" si="41"/>
        <v>567157</v>
      </c>
      <c r="T67" s="22">
        <f t="shared" si="37"/>
        <v>20653836</v>
      </c>
      <c r="U67" s="25">
        <f t="shared" si="7"/>
        <v>0</v>
      </c>
      <c r="V67" s="25">
        <f t="shared" si="7"/>
        <v>0</v>
      </c>
      <c r="W67" s="25">
        <f t="shared" si="7"/>
        <v>0</v>
      </c>
      <c r="X67" s="25">
        <f t="shared" si="7"/>
        <v>0</v>
      </c>
      <c r="Y67" s="25">
        <f t="shared" si="8"/>
        <v>0</v>
      </c>
      <c r="Z67" s="25">
        <f t="shared" si="8"/>
        <v>0</v>
      </c>
      <c r="AA67" s="25">
        <f t="shared" si="8"/>
        <v>0</v>
      </c>
      <c r="AB67" s="25">
        <f t="shared" si="8"/>
        <v>0</v>
      </c>
      <c r="AC67" s="23">
        <f t="shared" si="9"/>
        <v>0</v>
      </c>
    </row>
    <row r="68" spans="1:29" s="1" customFormat="1" ht="12.75" x14ac:dyDescent="0.25">
      <c r="A68" s="27">
        <v>4020100</v>
      </c>
      <c r="B68" s="28" t="s">
        <v>57</v>
      </c>
      <c r="C68" s="29">
        <v>2103291</v>
      </c>
      <c r="D68" s="30">
        <v>919121</v>
      </c>
      <c r="E68" s="30">
        <v>560814</v>
      </c>
      <c r="F68" s="30">
        <v>367923</v>
      </c>
      <c r="G68" s="30">
        <v>327344</v>
      </c>
      <c r="H68" s="30">
        <v>1040483</v>
      </c>
      <c r="I68" s="30">
        <v>250820</v>
      </c>
      <c r="J68" s="30">
        <v>150366</v>
      </c>
      <c r="K68" s="30">
        <f t="shared" si="36"/>
        <v>5720162</v>
      </c>
      <c r="L68" s="29">
        <v>2103291</v>
      </c>
      <c r="M68" s="30">
        <v>919121</v>
      </c>
      <c r="N68" s="30">
        <v>560814</v>
      </c>
      <c r="O68" s="30">
        <v>367923</v>
      </c>
      <c r="P68" s="30">
        <v>327344</v>
      </c>
      <c r="Q68" s="30">
        <v>1040483</v>
      </c>
      <c r="R68" s="30">
        <v>250820</v>
      </c>
      <c r="S68" s="30">
        <v>150366</v>
      </c>
      <c r="T68" s="30">
        <f t="shared" si="37"/>
        <v>5720162</v>
      </c>
      <c r="U68" s="29">
        <f t="shared" si="7"/>
        <v>0</v>
      </c>
      <c r="V68" s="30">
        <f t="shared" si="7"/>
        <v>0</v>
      </c>
      <c r="W68" s="30">
        <f t="shared" si="7"/>
        <v>0</v>
      </c>
      <c r="X68" s="30">
        <f t="shared" si="7"/>
        <v>0</v>
      </c>
      <c r="Y68" s="30">
        <f t="shared" si="8"/>
        <v>0</v>
      </c>
      <c r="Z68" s="30">
        <f t="shared" si="8"/>
        <v>0</v>
      </c>
      <c r="AA68" s="30">
        <f t="shared" si="8"/>
        <v>0</v>
      </c>
      <c r="AB68" s="30">
        <f t="shared" si="8"/>
        <v>0</v>
      </c>
      <c r="AC68" s="31">
        <f t="shared" si="9"/>
        <v>0</v>
      </c>
    </row>
    <row r="69" spans="1:29" s="1" customFormat="1" ht="25.5" x14ac:dyDescent="0.25">
      <c r="A69" s="27">
        <v>4020200</v>
      </c>
      <c r="B69" s="28" t="s">
        <v>58</v>
      </c>
      <c r="C69" s="29">
        <v>4662929</v>
      </c>
      <c r="D69" s="30">
        <v>2084823</v>
      </c>
      <c r="E69" s="30">
        <v>1644224</v>
      </c>
      <c r="F69" s="30">
        <v>3053027</v>
      </c>
      <c r="G69" s="30">
        <v>659460</v>
      </c>
      <c r="H69" s="30">
        <v>1870214</v>
      </c>
      <c r="I69" s="30">
        <v>542206</v>
      </c>
      <c r="J69" s="30">
        <v>416791</v>
      </c>
      <c r="K69" s="30">
        <f t="shared" ref="K69:K71" si="42">SUM(C69:J69)</f>
        <v>14933674</v>
      </c>
      <c r="L69" s="29">
        <v>4662929</v>
      </c>
      <c r="M69" s="30">
        <v>2084823</v>
      </c>
      <c r="N69" s="30">
        <v>1644224</v>
      </c>
      <c r="O69" s="30">
        <v>3053027</v>
      </c>
      <c r="P69" s="30">
        <v>659460</v>
      </c>
      <c r="Q69" s="30">
        <v>1870214</v>
      </c>
      <c r="R69" s="30">
        <v>542206</v>
      </c>
      <c r="S69" s="30">
        <v>416791</v>
      </c>
      <c r="T69" s="30">
        <f t="shared" ref="T69:T71" si="43">SUM(L69:S69)</f>
        <v>14933674</v>
      </c>
      <c r="U69" s="29">
        <f t="shared" si="7"/>
        <v>0</v>
      </c>
      <c r="V69" s="30">
        <f t="shared" si="7"/>
        <v>0</v>
      </c>
      <c r="W69" s="30">
        <f t="shared" si="7"/>
        <v>0</v>
      </c>
      <c r="X69" s="30">
        <f t="shared" si="7"/>
        <v>0</v>
      </c>
      <c r="Y69" s="30">
        <f t="shared" si="8"/>
        <v>0</v>
      </c>
      <c r="Z69" s="30">
        <f t="shared" si="8"/>
        <v>0</v>
      </c>
      <c r="AA69" s="30">
        <f t="shared" si="8"/>
        <v>0</v>
      </c>
      <c r="AB69" s="30">
        <f t="shared" si="8"/>
        <v>0</v>
      </c>
      <c r="AC69" s="31">
        <f t="shared" si="9"/>
        <v>0</v>
      </c>
    </row>
    <row r="70" spans="1:29" s="1" customFormat="1" ht="12.75" x14ac:dyDescent="0.25">
      <c r="A70" s="18"/>
      <c r="B70" s="26"/>
      <c r="C70" s="25"/>
      <c r="D70" s="30"/>
      <c r="E70" s="30"/>
      <c r="F70" s="30">
        <v>0</v>
      </c>
      <c r="G70" s="22"/>
      <c r="H70" s="30">
        <v>0</v>
      </c>
      <c r="I70" s="30">
        <v>0</v>
      </c>
      <c r="J70" s="30"/>
      <c r="K70" s="22">
        <f t="shared" si="42"/>
        <v>0</v>
      </c>
      <c r="L70" s="25"/>
      <c r="M70" s="30"/>
      <c r="N70" s="30"/>
      <c r="O70" s="30">
        <v>0</v>
      </c>
      <c r="P70" s="22"/>
      <c r="Q70" s="30">
        <v>0</v>
      </c>
      <c r="R70" s="30">
        <v>0</v>
      </c>
      <c r="S70" s="30"/>
      <c r="T70" s="22">
        <f t="shared" si="43"/>
        <v>0</v>
      </c>
      <c r="U70" s="25">
        <f t="shared" si="7"/>
        <v>0</v>
      </c>
      <c r="V70" s="30">
        <f t="shared" si="7"/>
        <v>0</v>
      </c>
      <c r="W70" s="30">
        <f t="shared" si="7"/>
        <v>0</v>
      </c>
      <c r="X70" s="30">
        <f t="shared" si="7"/>
        <v>0</v>
      </c>
      <c r="Y70" s="22">
        <f t="shared" si="8"/>
        <v>0</v>
      </c>
      <c r="Z70" s="30">
        <f t="shared" si="8"/>
        <v>0</v>
      </c>
      <c r="AA70" s="30">
        <f t="shared" si="8"/>
        <v>0</v>
      </c>
      <c r="AB70" s="30">
        <f t="shared" si="8"/>
        <v>0</v>
      </c>
      <c r="AC70" s="23">
        <f t="shared" si="9"/>
        <v>0</v>
      </c>
    </row>
    <row r="71" spans="1:29" s="1" customFormat="1" ht="38.25" x14ac:dyDescent="0.25">
      <c r="A71" s="18">
        <v>4080000</v>
      </c>
      <c r="B71" s="26" t="s">
        <v>59</v>
      </c>
      <c r="C71" s="25">
        <v>519248</v>
      </c>
      <c r="D71" s="22">
        <v>0</v>
      </c>
      <c r="E71" s="22">
        <v>636894</v>
      </c>
      <c r="F71" s="22">
        <v>11657740</v>
      </c>
      <c r="G71" s="22">
        <v>5234178</v>
      </c>
      <c r="H71" s="22">
        <v>13517479</v>
      </c>
      <c r="I71" s="22">
        <v>12521634</v>
      </c>
      <c r="J71" s="22">
        <v>3874977</v>
      </c>
      <c r="K71" s="22">
        <f t="shared" si="42"/>
        <v>47962150</v>
      </c>
      <c r="L71" s="25">
        <v>519248</v>
      </c>
      <c r="M71" s="22">
        <v>0</v>
      </c>
      <c r="N71" s="22">
        <v>636894</v>
      </c>
      <c r="O71" s="22">
        <v>11657740</v>
      </c>
      <c r="P71" s="22">
        <v>5234178</v>
      </c>
      <c r="Q71" s="22">
        <v>13517479</v>
      </c>
      <c r="R71" s="22">
        <v>12521634</v>
      </c>
      <c r="S71" s="22">
        <v>3874977</v>
      </c>
      <c r="T71" s="22">
        <f t="shared" si="43"/>
        <v>47962150</v>
      </c>
      <c r="U71" s="25">
        <f t="shared" si="7"/>
        <v>0</v>
      </c>
      <c r="V71" s="22">
        <f t="shared" si="7"/>
        <v>0</v>
      </c>
      <c r="W71" s="22">
        <f t="shared" si="7"/>
        <v>0</v>
      </c>
      <c r="X71" s="22">
        <f t="shared" si="7"/>
        <v>0</v>
      </c>
      <c r="Y71" s="22">
        <f t="shared" si="8"/>
        <v>0</v>
      </c>
      <c r="Z71" s="22">
        <f t="shared" si="8"/>
        <v>0</v>
      </c>
      <c r="AA71" s="22">
        <f t="shared" si="8"/>
        <v>0</v>
      </c>
      <c r="AB71" s="22">
        <f t="shared" si="8"/>
        <v>0</v>
      </c>
      <c r="AC71" s="23">
        <f t="shared" si="9"/>
        <v>0</v>
      </c>
    </row>
    <row r="72" spans="1:29" s="1" customFormat="1" ht="12.75" x14ac:dyDescent="0.25">
      <c r="A72" s="18"/>
      <c r="B72" s="26"/>
      <c r="C72" s="25"/>
      <c r="D72" s="22"/>
      <c r="E72" s="22"/>
      <c r="F72" s="22"/>
      <c r="G72" s="22"/>
      <c r="H72" s="22"/>
      <c r="I72" s="22"/>
      <c r="J72" s="22"/>
      <c r="K72" s="22"/>
      <c r="L72" s="25"/>
      <c r="M72" s="22"/>
      <c r="N72" s="22"/>
      <c r="O72" s="22"/>
      <c r="P72" s="22"/>
      <c r="Q72" s="22"/>
      <c r="R72" s="22"/>
      <c r="S72" s="22"/>
      <c r="T72" s="22"/>
      <c r="U72" s="25">
        <f t="shared" si="7"/>
        <v>0</v>
      </c>
      <c r="V72" s="22">
        <f t="shared" si="7"/>
        <v>0</v>
      </c>
      <c r="W72" s="22">
        <f t="shared" si="7"/>
        <v>0</v>
      </c>
      <c r="X72" s="22">
        <f t="shared" si="7"/>
        <v>0</v>
      </c>
      <c r="Y72" s="22">
        <f t="shared" si="8"/>
        <v>0</v>
      </c>
      <c r="Z72" s="22">
        <f t="shared" si="8"/>
        <v>0</v>
      </c>
      <c r="AA72" s="22">
        <f t="shared" si="8"/>
        <v>0</v>
      </c>
      <c r="AB72" s="22">
        <f t="shared" si="8"/>
        <v>0</v>
      </c>
      <c r="AC72" s="23">
        <f t="shared" si="9"/>
        <v>0</v>
      </c>
    </row>
    <row r="73" spans="1:29" s="1" customFormat="1" ht="12.75" x14ac:dyDescent="0.25">
      <c r="A73" s="18">
        <v>4100000</v>
      </c>
      <c r="B73" s="26" t="s">
        <v>60</v>
      </c>
      <c r="C73" s="25">
        <f>202239581+14747726</f>
        <v>216987307</v>
      </c>
      <c r="D73" s="22">
        <v>2788753</v>
      </c>
      <c r="E73" s="22">
        <v>6785836</v>
      </c>
      <c r="F73" s="22">
        <v>5887622</v>
      </c>
      <c r="G73" s="22">
        <v>1648730</v>
      </c>
      <c r="H73" s="22">
        <v>2492040</v>
      </c>
      <c r="I73" s="22">
        <v>1439463</v>
      </c>
      <c r="J73" s="22">
        <v>873782</v>
      </c>
      <c r="K73" s="22">
        <f t="shared" ref="K73" si="44">SUM(C73:J73)</f>
        <v>238903533</v>
      </c>
      <c r="L73" s="25">
        <f>202239581+14747726</f>
        <v>216987307</v>
      </c>
      <c r="M73" s="22">
        <v>2788753</v>
      </c>
      <c r="N73" s="22">
        <v>6785836</v>
      </c>
      <c r="O73" s="22">
        <v>5887622</v>
      </c>
      <c r="P73" s="22">
        <v>1648730</v>
      </c>
      <c r="Q73" s="22">
        <v>2492040</v>
      </c>
      <c r="R73" s="22">
        <v>1439463</v>
      </c>
      <c r="S73" s="22">
        <v>873782</v>
      </c>
      <c r="T73" s="22">
        <f t="shared" ref="T73" si="45">SUM(L73:S73)</f>
        <v>238903533</v>
      </c>
      <c r="U73" s="25">
        <f t="shared" si="7"/>
        <v>0</v>
      </c>
      <c r="V73" s="22">
        <f t="shared" si="7"/>
        <v>0</v>
      </c>
      <c r="W73" s="22">
        <f t="shared" si="7"/>
        <v>0</v>
      </c>
      <c r="X73" s="22">
        <f t="shared" ref="X73" si="46">O73-F73</f>
        <v>0</v>
      </c>
      <c r="Y73" s="22">
        <f t="shared" si="8"/>
        <v>0</v>
      </c>
      <c r="Z73" s="22">
        <f t="shared" si="8"/>
        <v>0</v>
      </c>
      <c r="AA73" s="22">
        <f t="shared" si="8"/>
        <v>0</v>
      </c>
      <c r="AB73" s="22">
        <f t="shared" ref="AB73" si="47">S73-J73</f>
        <v>0</v>
      </c>
      <c r="AC73" s="23">
        <f t="shared" si="9"/>
        <v>0</v>
      </c>
    </row>
    <row r="74" spans="1:29" s="1" customFormat="1" ht="12.75" x14ac:dyDescent="0.25">
      <c r="A74" s="18"/>
      <c r="B74" s="26"/>
      <c r="C74" s="25"/>
      <c r="D74" s="22"/>
      <c r="E74" s="22"/>
      <c r="F74" s="22"/>
      <c r="G74" s="22"/>
      <c r="H74" s="22"/>
      <c r="I74" s="22"/>
      <c r="J74" s="22"/>
      <c r="K74" s="22">
        <f t="shared" ref="K74:K79" si="48">SUM(C74:J74)</f>
        <v>0</v>
      </c>
      <c r="L74" s="25"/>
      <c r="M74" s="22"/>
      <c r="N74" s="22"/>
      <c r="O74" s="22"/>
      <c r="P74" s="22"/>
      <c r="Q74" s="22"/>
      <c r="R74" s="22"/>
      <c r="S74" s="22"/>
      <c r="T74" s="22">
        <f t="shared" ref="T74:T79" si="49">SUM(L74:S74)</f>
        <v>0</v>
      </c>
      <c r="U74" s="25">
        <f t="shared" ref="U74:AC84" si="50">L74-C74</f>
        <v>0</v>
      </c>
      <c r="V74" s="22">
        <f t="shared" si="50"/>
        <v>0</v>
      </c>
      <c r="W74" s="22">
        <f t="shared" si="50"/>
        <v>0</v>
      </c>
      <c r="X74" s="22">
        <f t="shared" si="50"/>
        <v>0</v>
      </c>
      <c r="Y74" s="22">
        <f t="shared" si="50"/>
        <v>0</v>
      </c>
      <c r="Z74" s="22">
        <f t="shared" si="50"/>
        <v>0</v>
      </c>
      <c r="AA74" s="22">
        <f t="shared" si="50"/>
        <v>0</v>
      </c>
      <c r="AB74" s="22">
        <f t="shared" si="50"/>
        <v>0</v>
      </c>
      <c r="AC74" s="23">
        <f t="shared" si="50"/>
        <v>0</v>
      </c>
    </row>
    <row r="75" spans="1:29" s="1" customFormat="1" ht="12.75" x14ac:dyDescent="0.25">
      <c r="A75" s="18">
        <v>4110000</v>
      </c>
      <c r="B75" s="26" t="s">
        <v>61</v>
      </c>
      <c r="C75" s="25">
        <v>5026949</v>
      </c>
      <c r="D75" s="22"/>
      <c r="E75" s="22"/>
      <c r="F75" s="22"/>
      <c r="G75" s="22"/>
      <c r="H75" s="22"/>
      <c r="I75" s="22"/>
      <c r="J75" s="22"/>
      <c r="K75" s="22">
        <f t="shared" si="48"/>
        <v>5026949</v>
      </c>
      <c r="L75" s="25">
        <v>5026949</v>
      </c>
      <c r="M75" s="22"/>
      <c r="N75" s="22"/>
      <c r="O75" s="22"/>
      <c r="P75" s="22"/>
      <c r="Q75" s="22"/>
      <c r="R75" s="22"/>
      <c r="S75" s="22"/>
      <c r="T75" s="22">
        <f t="shared" si="49"/>
        <v>5026949</v>
      </c>
      <c r="U75" s="25">
        <f t="shared" si="50"/>
        <v>0</v>
      </c>
      <c r="V75" s="22">
        <f t="shared" si="50"/>
        <v>0</v>
      </c>
      <c r="W75" s="22">
        <f t="shared" si="50"/>
        <v>0</v>
      </c>
      <c r="X75" s="22">
        <f t="shared" si="50"/>
        <v>0</v>
      </c>
      <c r="Y75" s="22">
        <f t="shared" si="50"/>
        <v>0</v>
      </c>
      <c r="Z75" s="22">
        <f t="shared" si="50"/>
        <v>0</v>
      </c>
      <c r="AA75" s="22">
        <f t="shared" si="50"/>
        <v>0</v>
      </c>
      <c r="AB75" s="22">
        <f t="shared" si="50"/>
        <v>0</v>
      </c>
      <c r="AC75" s="23">
        <f t="shared" si="50"/>
        <v>0</v>
      </c>
    </row>
    <row r="76" spans="1:29" s="1" customFormat="1" ht="12.75" x14ac:dyDescent="0.25">
      <c r="A76" s="18"/>
      <c r="B76" s="26"/>
      <c r="C76" s="25"/>
      <c r="D76" s="22"/>
      <c r="E76" s="22"/>
      <c r="F76" s="22"/>
      <c r="G76" s="22"/>
      <c r="H76" s="22"/>
      <c r="I76" s="22"/>
      <c r="J76" s="22"/>
      <c r="K76" s="22">
        <f t="shared" si="48"/>
        <v>0</v>
      </c>
      <c r="L76" s="25"/>
      <c r="M76" s="22"/>
      <c r="N76" s="22"/>
      <c r="O76" s="22"/>
      <c r="P76" s="22"/>
      <c r="Q76" s="22"/>
      <c r="R76" s="22"/>
      <c r="S76" s="22"/>
      <c r="T76" s="22">
        <f t="shared" si="49"/>
        <v>0</v>
      </c>
      <c r="U76" s="25">
        <f t="shared" si="50"/>
        <v>0</v>
      </c>
      <c r="V76" s="22">
        <f t="shared" si="50"/>
        <v>0</v>
      </c>
      <c r="W76" s="22">
        <f t="shared" si="50"/>
        <v>0</v>
      </c>
      <c r="X76" s="22">
        <f t="shared" si="50"/>
        <v>0</v>
      </c>
      <c r="Y76" s="22">
        <f t="shared" si="50"/>
        <v>0</v>
      </c>
      <c r="Z76" s="22">
        <f t="shared" si="50"/>
        <v>0</v>
      </c>
      <c r="AA76" s="22">
        <f t="shared" si="50"/>
        <v>0</v>
      </c>
      <c r="AB76" s="22">
        <f t="shared" si="50"/>
        <v>0</v>
      </c>
      <c r="AC76" s="23">
        <f t="shared" si="50"/>
        <v>0</v>
      </c>
    </row>
    <row r="77" spans="1:29" s="1" customFormat="1" ht="12.75" x14ac:dyDescent="0.25">
      <c r="A77" s="18">
        <v>4120000</v>
      </c>
      <c r="B77" s="26" t="s">
        <v>62</v>
      </c>
      <c r="C77" s="25">
        <v>12000000</v>
      </c>
      <c r="D77" s="22"/>
      <c r="E77" s="22"/>
      <c r="F77" s="22"/>
      <c r="G77" s="22"/>
      <c r="H77" s="22"/>
      <c r="I77" s="22"/>
      <c r="J77" s="22"/>
      <c r="K77" s="22">
        <f t="shared" si="48"/>
        <v>12000000</v>
      </c>
      <c r="L77" s="25">
        <v>12000000</v>
      </c>
      <c r="M77" s="22"/>
      <c r="N77" s="22"/>
      <c r="O77" s="22"/>
      <c r="P77" s="22"/>
      <c r="Q77" s="22"/>
      <c r="R77" s="22"/>
      <c r="S77" s="22"/>
      <c r="T77" s="22">
        <f t="shared" si="49"/>
        <v>12000000</v>
      </c>
      <c r="U77" s="25">
        <f t="shared" si="50"/>
        <v>0</v>
      </c>
      <c r="V77" s="22">
        <f t="shared" si="50"/>
        <v>0</v>
      </c>
      <c r="W77" s="22">
        <f t="shared" si="50"/>
        <v>0</v>
      </c>
      <c r="X77" s="22">
        <f t="shared" si="50"/>
        <v>0</v>
      </c>
      <c r="Y77" s="22">
        <f t="shared" si="50"/>
        <v>0</v>
      </c>
      <c r="Z77" s="22">
        <f t="shared" si="50"/>
        <v>0</v>
      </c>
      <c r="AA77" s="22">
        <f t="shared" si="50"/>
        <v>0</v>
      </c>
      <c r="AB77" s="22">
        <f t="shared" si="50"/>
        <v>0</v>
      </c>
      <c r="AC77" s="23">
        <f t="shared" si="50"/>
        <v>0</v>
      </c>
    </row>
    <row r="78" spans="1:29" s="1" customFormat="1" ht="12.75" x14ac:dyDescent="0.25">
      <c r="A78" s="18"/>
      <c r="B78" s="26"/>
      <c r="C78" s="25"/>
      <c r="D78" s="22"/>
      <c r="E78" s="22"/>
      <c r="F78" s="22"/>
      <c r="G78" s="22"/>
      <c r="H78" s="22"/>
      <c r="I78" s="22"/>
      <c r="J78" s="22"/>
      <c r="K78" s="22">
        <f t="shared" si="48"/>
        <v>0</v>
      </c>
      <c r="L78" s="25"/>
      <c r="M78" s="22"/>
      <c r="N78" s="22"/>
      <c r="O78" s="22"/>
      <c r="P78" s="22"/>
      <c r="Q78" s="22"/>
      <c r="R78" s="22"/>
      <c r="S78" s="22"/>
      <c r="T78" s="22">
        <f t="shared" si="49"/>
        <v>0</v>
      </c>
      <c r="U78" s="25">
        <f t="shared" si="50"/>
        <v>0</v>
      </c>
      <c r="V78" s="22">
        <f t="shared" si="50"/>
        <v>0</v>
      </c>
      <c r="W78" s="22">
        <f t="shared" si="50"/>
        <v>0</v>
      </c>
      <c r="X78" s="22">
        <f t="shared" si="50"/>
        <v>0</v>
      </c>
      <c r="Y78" s="22">
        <f t="shared" si="50"/>
        <v>0</v>
      </c>
      <c r="Z78" s="22">
        <f t="shared" si="50"/>
        <v>0</v>
      </c>
      <c r="AA78" s="22">
        <f t="shared" si="50"/>
        <v>0</v>
      </c>
      <c r="AB78" s="22">
        <f t="shared" si="50"/>
        <v>0</v>
      </c>
      <c r="AC78" s="23">
        <f t="shared" si="50"/>
        <v>0</v>
      </c>
    </row>
    <row r="79" spans="1:29" s="1" customFormat="1" ht="12.75" x14ac:dyDescent="0.25">
      <c r="A79" s="18">
        <v>4130000</v>
      </c>
      <c r="B79" s="26" t="s">
        <v>68</v>
      </c>
      <c r="C79" s="25">
        <v>20500000</v>
      </c>
      <c r="D79" s="22"/>
      <c r="E79" s="22"/>
      <c r="F79" s="22"/>
      <c r="G79" s="22"/>
      <c r="H79" s="22"/>
      <c r="I79" s="22"/>
      <c r="J79" s="22"/>
      <c r="K79" s="22">
        <f t="shared" si="48"/>
        <v>20500000</v>
      </c>
      <c r="L79" s="25">
        <v>20500000</v>
      </c>
      <c r="M79" s="22"/>
      <c r="N79" s="22"/>
      <c r="O79" s="22"/>
      <c r="P79" s="22"/>
      <c r="Q79" s="22"/>
      <c r="R79" s="22"/>
      <c r="S79" s="22"/>
      <c r="T79" s="22">
        <f t="shared" si="49"/>
        <v>20500000</v>
      </c>
      <c r="U79" s="25">
        <f t="shared" si="50"/>
        <v>0</v>
      </c>
      <c r="V79" s="22">
        <f t="shared" si="50"/>
        <v>0</v>
      </c>
      <c r="W79" s="22">
        <f t="shared" si="50"/>
        <v>0</v>
      </c>
      <c r="X79" s="22">
        <f t="shared" si="50"/>
        <v>0</v>
      </c>
      <c r="Y79" s="22">
        <f t="shared" si="50"/>
        <v>0</v>
      </c>
      <c r="Z79" s="22">
        <f t="shared" si="50"/>
        <v>0</v>
      </c>
      <c r="AA79" s="22">
        <f t="shared" si="50"/>
        <v>0</v>
      </c>
      <c r="AB79" s="22">
        <f t="shared" si="50"/>
        <v>0</v>
      </c>
      <c r="AC79" s="23">
        <f t="shared" si="50"/>
        <v>0</v>
      </c>
    </row>
    <row r="80" spans="1:29" s="1" customFormat="1" ht="12.75" x14ac:dyDescent="0.25">
      <c r="A80" s="18"/>
      <c r="B80" s="26"/>
      <c r="C80" s="25"/>
      <c r="D80" s="22"/>
      <c r="E80" s="22"/>
      <c r="F80" s="22"/>
      <c r="G80" s="22"/>
      <c r="H80" s="22"/>
      <c r="I80" s="22"/>
      <c r="J80" s="22"/>
      <c r="K80" s="22"/>
      <c r="L80" s="25"/>
      <c r="M80" s="22"/>
      <c r="N80" s="22"/>
      <c r="O80" s="22"/>
      <c r="P80" s="22"/>
      <c r="Q80" s="22"/>
      <c r="R80" s="22"/>
      <c r="S80" s="22"/>
      <c r="T80" s="22"/>
      <c r="U80" s="25">
        <f t="shared" si="50"/>
        <v>0</v>
      </c>
      <c r="V80" s="22">
        <f t="shared" si="50"/>
        <v>0</v>
      </c>
      <c r="W80" s="22">
        <f t="shared" si="50"/>
        <v>0</v>
      </c>
      <c r="X80" s="22">
        <f t="shared" si="50"/>
        <v>0</v>
      </c>
      <c r="Y80" s="22">
        <f t="shared" si="50"/>
        <v>0</v>
      </c>
      <c r="Z80" s="22">
        <f t="shared" si="50"/>
        <v>0</v>
      </c>
      <c r="AA80" s="22">
        <f t="shared" si="50"/>
        <v>0</v>
      </c>
      <c r="AB80" s="22">
        <f t="shared" si="50"/>
        <v>0</v>
      </c>
      <c r="AC80" s="23">
        <f t="shared" si="50"/>
        <v>0</v>
      </c>
    </row>
    <row r="81" spans="1:29" s="1" customFormat="1" ht="12.75" x14ac:dyDescent="0.25">
      <c r="A81" s="18">
        <v>4140000</v>
      </c>
      <c r="B81" s="26" t="s">
        <v>67</v>
      </c>
      <c r="C81" s="25">
        <v>32352240</v>
      </c>
      <c r="D81" s="22"/>
      <c r="E81" s="22"/>
      <c r="F81" s="22"/>
      <c r="G81" s="22"/>
      <c r="H81" s="22"/>
      <c r="I81" s="22"/>
      <c r="J81" s="22"/>
      <c r="K81" s="22">
        <f t="shared" ref="K81:K84" si="51">SUM(C81:J81)</f>
        <v>32352240</v>
      </c>
      <c r="L81" s="25">
        <v>32352240</v>
      </c>
      <c r="M81" s="22"/>
      <c r="N81" s="22"/>
      <c r="O81" s="22"/>
      <c r="P81" s="22"/>
      <c r="Q81" s="22"/>
      <c r="R81" s="22"/>
      <c r="S81" s="22"/>
      <c r="T81" s="22">
        <f t="shared" ref="T81:T84" si="52">SUM(L81:S81)</f>
        <v>32352240</v>
      </c>
      <c r="U81" s="25">
        <f t="shared" si="50"/>
        <v>0</v>
      </c>
      <c r="V81" s="22">
        <f t="shared" si="50"/>
        <v>0</v>
      </c>
      <c r="W81" s="22">
        <f t="shared" si="50"/>
        <v>0</v>
      </c>
      <c r="X81" s="22">
        <f t="shared" si="50"/>
        <v>0</v>
      </c>
      <c r="Y81" s="22">
        <f t="shared" si="50"/>
        <v>0</v>
      </c>
      <c r="Z81" s="22">
        <f t="shared" si="50"/>
        <v>0</v>
      </c>
      <c r="AA81" s="22">
        <f t="shared" si="50"/>
        <v>0</v>
      </c>
      <c r="AB81" s="22">
        <f t="shared" si="50"/>
        <v>0</v>
      </c>
      <c r="AC81" s="23">
        <f t="shared" si="50"/>
        <v>0</v>
      </c>
    </row>
    <row r="82" spans="1:29" s="1" customFormat="1" ht="12.75" x14ac:dyDescent="0.25">
      <c r="A82" s="18"/>
      <c r="B82" s="26"/>
      <c r="C82" s="25"/>
      <c r="D82" s="22"/>
      <c r="E82" s="22"/>
      <c r="F82" s="22"/>
      <c r="G82" s="22"/>
      <c r="H82" s="22"/>
      <c r="I82" s="22"/>
      <c r="J82" s="22"/>
      <c r="K82" s="22">
        <f t="shared" si="51"/>
        <v>0</v>
      </c>
      <c r="L82" s="25"/>
      <c r="M82" s="22"/>
      <c r="N82" s="22"/>
      <c r="O82" s="22"/>
      <c r="P82" s="22"/>
      <c r="Q82" s="22"/>
      <c r="R82" s="22"/>
      <c r="S82" s="22"/>
      <c r="T82" s="22">
        <f t="shared" si="52"/>
        <v>0</v>
      </c>
      <c r="U82" s="25">
        <f t="shared" si="50"/>
        <v>0</v>
      </c>
      <c r="V82" s="22">
        <f t="shared" si="50"/>
        <v>0</v>
      </c>
      <c r="W82" s="22">
        <f t="shared" si="50"/>
        <v>0</v>
      </c>
      <c r="X82" s="22">
        <f t="shared" si="50"/>
        <v>0</v>
      </c>
      <c r="Y82" s="22">
        <f t="shared" si="50"/>
        <v>0</v>
      </c>
      <c r="Z82" s="22">
        <f t="shared" si="50"/>
        <v>0</v>
      </c>
      <c r="AA82" s="22">
        <f t="shared" si="50"/>
        <v>0</v>
      </c>
      <c r="AB82" s="22">
        <f t="shared" si="50"/>
        <v>0</v>
      </c>
      <c r="AC82" s="23">
        <f t="shared" si="50"/>
        <v>0</v>
      </c>
    </row>
    <row r="83" spans="1:29" s="1" customFormat="1" ht="25.5" x14ac:dyDescent="0.25">
      <c r="A83" s="18">
        <v>5000000</v>
      </c>
      <c r="B83" s="24" t="s">
        <v>63</v>
      </c>
      <c r="C83" s="25">
        <v>179049991</v>
      </c>
      <c r="D83" s="22">
        <v>6849151</v>
      </c>
      <c r="E83" s="22">
        <v>61728125</v>
      </c>
      <c r="F83" s="22">
        <v>29481853</v>
      </c>
      <c r="G83" s="22">
        <v>12750844</v>
      </c>
      <c r="H83" s="22">
        <v>12792769</v>
      </c>
      <c r="I83" s="22">
        <f>11553506</f>
        <v>11553506</v>
      </c>
      <c r="J83" s="22">
        <v>6088924</v>
      </c>
      <c r="K83" s="22">
        <f t="shared" si="51"/>
        <v>320295163</v>
      </c>
      <c r="L83" s="25">
        <v>179049991</v>
      </c>
      <c r="M83" s="22">
        <v>6849151</v>
      </c>
      <c r="N83" s="22">
        <v>61728125</v>
      </c>
      <c r="O83" s="22">
        <v>29481853</v>
      </c>
      <c r="P83" s="22">
        <v>12750844</v>
      </c>
      <c r="Q83" s="22">
        <v>12792769</v>
      </c>
      <c r="R83" s="22">
        <f>11553506</f>
        <v>11553506</v>
      </c>
      <c r="S83" s="22">
        <v>6088924</v>
      </c>
      <c r="T83" s="22">
        <f t="shared" si="52"/>
        <v>320295163</v>
      </c>
      <c r="U83" s="25">
        <f t="shared" si="50"/>
        <v>0</v>
      </c>
      <c r="V83" s="22">
        <f t="shared" si="50"/>
        <v>0</v>
      </c>
      <c r="W83" s="22">
        <f t="shared" si="50"/>
        <v>0</v>
      </c>
      <c r="X83" s="22">
        <f t="shared" si="50"/>
        <v>0</v>
      </c>
      <c r="Y83" s="22">
        <f t="shared" si="50"/>
        <v>0</v>
      </c>
      <c r="Z83" s="22">
        <f t="shared" si="50"/>
        <v>0</v>
      </c>
      <c r="AA83" s="22">
        <f t="shared" si="50"/>
        <v>0</v>
      </c>
      <c r="AB83" s="22">
        <f t="shared" si="50"/>
        <v>0</v>
      </c>
      <c r="AC83" s="23">
        <f t="shared" si="50"/>
        <v>0</v>
      </c>
    </row>
    <row r="84" spans="1:29" s="1" customFormat="1" ht="13.5" thickBot="1" x14ac:dyDescent="0.3">
      <c r="A84" s="36"/>
      <c r="B84" s="37" t="s">
        <v>72</v>
      </c>
      <c r="C84" s="38">
        <f t="shared" ref="C84:J84" si="53">C9+C45+C63+C83</f>
        <v>1730376237</v>
      </c>
      <c r="D84" s="38">
        <f t="shared" si="53"/>
        <v>230784952</v>
      </c>
      <c r="E84" s="38">
        <f t="shared" si="53"/>
        <v>345225275</v>
      </c>
      <c r="F84" s="38">
        <f t="shared" si="53"/>
        <v>282730422.995</v>
      </c>
      <c r="G84" s="38">
        <f t="shared" si="53"/>
        <v>128476481</v>
      </c>
      <c r="H84" s="38">
        <f t="shared" si="53"/>
        <v>170203877</v>
      </c>
      <c r="I84" s="38">
        <f t="shared" si="53"/>
        <v>98907423</v>
      </c>
      <c r="J84" s="38">
        <f t="shared" si="53"/>
        <v>51267791</v>
      </c>
      <c r="K84" s="39">
        <f t="shared" si="51"/>
        <v>3037972458.9949999</v>
      </c>
      <c r="L84" s="38">
        <f t="shared" ref="L84:S84" si="54">L9+L45+L63+L83</f>
        <v>1740610634</v>
      </c>
      <c r="M84" s="38">
        <f t="shared" si="54"/>
        <v>232041895</v>
      </c>
      <c r="N84" s="38">
        <f t="shared" si="54"/>
        <v>350170627</v>
      </c>
      <c r="O84" s="38">
        <f t="shared" si="54"/>
        <v>286397439.995</v>
      </c>
      <c r="P84" s="38">
        <f t="shared" si="54"/>
        <v>130307233</v>
      </c>
      <c r="Q84" s="38">
        <f t="shared" si="54"/>
        <v>172613338</v>
      </c>
      <c r="R84" s="38">
        <f t="shared" si="54"/>
        <v>99881750</v>
      </c>
      <c r="S84" s="38">
        <f t="shared" si="54"/>
        <v>51890597</v>
      </c>
      <c r="T84" s="39">
        <f t="shared" si="52"/>
        <v>3063913513.9949999</v>
      </c>
      <c r="U84" s="38">
        <f t="shared" si="50"/>
        <v>10234397</v>
      </c>
      <c r="V84" s="38">
        <f t="shared" si="50"/>
        <v>1256943</v>
      </c>
      <c r="W84" s="38">
        <f t="shared" si="50"/>
        <v>4945352</v>
      </c>
      <c r="X84" s="38">
        <f t="shared" si="50"/>
        <v>3667017</v>
      </c>
      <c r="Y84" s="38">
        <f t="shared" si="50"/>
        <v>1830752</v>
      </c>
      <c r="Z84" s="38">
        <f t="shared" si="50"/>
        <v>2409461</v>
      </c>
      <c r="AA84" s="38">
        <f t="shared" si="50"/>
        <v>974327</v>
      </c>
      <c r="AB84" s="38">
        <f t="shared" si="50"/>
        <v>622806</v>
      </c>
      <c r="AC84" s="40">
        <f t="shared" si="50"/>
        <v>25941055</v>
      </c>
    </row>
    <row r="85" spans="1:29" s="1" customFormat="1" ht="12.75" x14ac:dyDescent="0.25">
      <c r="B85" s="2"/>
      <c r="C85" s="3"/>
      <c r="D85" s="3"/>
      <c r="E85" s="3"/>
      <c r="F85" s="3"/>
      <c r="G85" s="3"/>
      <c r="H85" s="3"/>
      <c r="I85" s="3"/>
      <c r="J85" s="3"/>
      <c r="K85" s="41"/>
      <c r="T85" s="42"/>
    </row>
    <row r="86" spans="1:29" s="1" customFormat="1" ht="12.75" x14ac:dyDescent="0.25">
      <c r="B86" s="2"/>
      <c r="C86" s="3"/>
      <c r="D86" s="3"/>
      <c r="E86" s="3"/>
      <c r="F86" s="3"/>
      <c r="G86" s="3"/>
      <c r="H86" s="3"/>
      <c r="I86" s="3"/>
      <c r="J86" s="3"/>
      <c r="K86" s="41"/>
      <c r="T86" s="42"/>
    </row>
    <row r="87" spans="1:29" s="1" customFormat="1" ht="12.75" x14ac:dyDescent="0.25">
      <c r="B87" s="2"/>
      <c r="C87" s="3"/>
      <c r="D87" s="3"/>
      <c r="E87" s="3"/>
      <c r="F87" s="3"/>
      <c r="G87" s="3"/>
      <c r="H87" s="3"/>
      <c r="I87" s="3"/>
      <c r="J87" s="3"/>
      <c r="K87" s="41"/>
    </row>
    <row r="88" spans="1:29" x14ac:dyDescent="0.25">
      <c r="L88" s="46"/>
      <c r="M88" s="46"/>
      <c r="N88" s="46"/>
      <c r="O88" s="46"/>
      <c r="P88" s="46"/>
      <c r="Q88" s="46"/>
      <c r="R88" s="46"/>
      <c r="S88" s="46"/>
      <c r="T88" s="46"/>
    </row>
    <row r="90" spans="1:29" x14ac:dyDescent="0.25">
      <c r="A90" s="9"/>
      <c r="B90" s="43"/>
      <c r="C90" s="44"/>
      <c r="D90" s="44"/>
      <c r="E90" s="44"/>
      <c r="F90" s="44"/>
      <c r="G90" s="44"/>
      <c r="H90" s="44"/>
      <c r="I90" s="44"/>
      <c r="J90" s="44"/>
      <c r="K90" s="45"/>
    </row>
    <row r="91" spans="1:29" x14ac:dyDescent="0.25">
      <c r="A91" s="9"/>
      <c r="B91" s="43"/>
      <c r="C91" s="44"/>
      <c r="D91" s="44"/>
      <c r="E91" s="44"/>
      <c r="F91" s="44"/>
      <c r="G91" s="44"/>
      <c r="H91" s="44"/>
      <c r="I91" s="44"/>
      <c r="J91" s="44"/>
      <c r="K91" s="45"/>
    </row>
    <row r="94" spans="1:29" x14ac:dyDescent="0.25">
      <c r="A94" s="9"/>
      <c r="B94" s="43"/>
      <c r="C94" s="44"/>
      <c r="D94" s="44"/>
      <c r="E94" s="44"/>
      <c r="F94" s="44"/>
      <c r="G94" s="44"/>
      <c r="H94" s="44"/>
      <c r="I94" s="44"/>
      <c r="J94" s="44"/>
      <c r="K94" s="45"/>
    </row>
    <row r="133" spans="1:11" x14ac:dyDescent="0.25">
      <c r="A133" s="9"/>
      <c r="B133" s="43"/>
      <c r="C133" s="44"/>
      <c r="D133" s="44"/>
      <c r="E133" s="44"/>
      <c r="F133" s="44"/>
      <c r="G133" s="44"/>
      <c r="H133" s="44"/>
      <c r="I133" s="44"/>
      <c r="J133" s="44"/>
      <c r="K133" s="45"/>
    </row>
    <row r="147" spans="1:11" x14ac:dyDescent="0.25">
      <c r="A147" s="9"/>
      <c r="B147" s="43"/>
      <c r="C147" s="44"/>
      <c r="D147" s="44"/>
      <c r="E147" s="44"/>
      <c r="F147" s="44"/>
      <c r="G147" s="44"/>
      <c r="H147" s="44"/>
      <c r="I147" s="44"/>
      <c r="J147" s="44"/>
      <c r="K147" s="45"/>
    </row>
    <row r="156" spans="1:11" x14ac:dyDescent="0.25">
      <c r="A156" s="9"/>
      <c r="B156" s="43"/>
      <c r="C156" s="44"/>
      <c r="D156" s="44"/>
      <c r="E156" s="44"/>
      <c r="F156" s="44"/>
      <c r="G156" s="44"/>
      <c r="H156" s="44"/>
      <c r="I156" s="44"/>
      <c r="J156" s="44"/>
      <c r="K156" s="45"/>
    </row>
    <row r="157" spans="1:11" x14ac:dyDescent="0.25">
      <c r="A157" s="9"/>
      <c r="B157" s="43"/>
      <c r="C157" s="44"/>
      <c r="D157" s="44"/>
      <c r="E157" s="44"/>
      <c r="F157" s="44"/>
      <c r="G157" s="44"/>
      <c r="H157" s="44"/>
      <c r="I157" s="44"/>
      <c r="J157" s="44"/>
      <c r="K157" s="45"/>
    </row>
    <row r="158" spans="1:11" x14ac:dyDescent="0.25">
      <c r="A158" s="9"/>
      <c r="B158" s="43"/>
      <c r="C158" s="44"/>
      <c r="D158" s="44"/>
      <c r="E158" s="44"/>
      <c r="F158" s="44"/>
      <c r="G158" s="44"/>
      <c r="H158" s="44"/>
      <c r="I158" s="44"/>
      <c r="J158" s="44"/>
      <c r="K158" s="45"/>
    </row>
    <row r="192" spans="1:11" x14ac:dyDescent="0.25">
      <c r="A192" s="9"/>
      <c r="B192" s="43"/>
      <c r="C192" s="44"/>
      <c r="D192" s="44"/>
      <c r="E192" s="44"/>
      <c r="F192" s="44"/>
      <c r="G192" s="44"/>
      <c r="H192" s="44"/>
      <c r="I192" s="44"/>
      <c r="J192" s="44"/>
      <c r="K192" s="45"/>
    </row>
    <row r="215" spans="2:11" x14ac:dyDescent="0.25">
      <c r="B215" s="43"/>
      <c r="C215" s="44"/>
      <c r="D215" s="44"/>
      <c r="E215" s="44"/>
      <c r="F215" s="44"/>
      <c r="G215" s="44"/>
      <c r="H215" s="44"/>
      <c r="I215" s="44"/>
      <c r="J215" s="44"/>
      <c r="K215" s="45"/>
    </row>
    <row r="216" spans="2:11" x14ac:dyDescent="0.25">
      <c r="B216" s="43"/>
      <c r="C216" s="44"/>
      <c r="D216" s="44"/>
      <c r="E216" s="44"/>
      <c r="F216" s="44"/>
      <c r="G216" s="44"/>
      <c r="H216" s="44"/>
      <c r="I216" s="44"/>
      <c r="J216" s="44"/>
      <c r="K216" s="45"/>
    </row>
    <row r="240" spans="2:11" x14ac:dyDescent="0.25">
      <c r="B240" s="43"/>
      <c r="C240" s="44"/>
      <c r="D240" s="44"/>
      <c r="E240" s="44"/>
      <c r="F240" s="44"/>
      <c r="G240" s="44"/>
      <c r="H240" s="44"/>
      <c r="I240" s="44"/>
      <c r="J240" s="44"/>
      <c r="K240" s="45"/>
    </row>
    <row r="241" spans="1:11" x14ac:dyDescent="0.25">
      <c r="B241" s="43"/>
      <c r="C241" s="44"/>
      <c r="D241" s="44"/>
      <c r="E241" s="44"/>
      <c r="F241" s="44"/>
      <c r="G241" s="44"/>
      <c r="H241" s="44"/>
      <c r="I241" s="44"/>
      <c r="J241" s="44"/>
      <c r="K241" s="45"/>
    </row>
    <row r="242" spans="1:11" x14ac:dyDescent="0.25">
      <c r="B242" s="43"/>
      <c r="C242" s="44"/>
      <c r="D242" s="44"/>
      <c r="E242" s="44"/>
      <c r="F242" s="44"/>
      <c r="G242" s="44"/>
      <c r="H242" s="44"/>
      <c r="I242" s="44"/>
      <c r="J242" s="44"/>
      <c r="K242" s="45"/>
    </row>
    <row r="243" spans="1:11" x14ac:dyDescent="0.25">
      <c r="B243" s="43"/>
      <c r="C243" s="44"/>
      <c r="D243" s="44"/>
      <c r="E243" s="44"/>
      <c r="F243" s="44"/>
      <c r="G243" s="44"/>
      <c r="H243" s="44"/>
      <c r="I243" s="44"/>
      <c r="J243" s="44"/>
      <c r="K243" s="45"/>
    </row>
    <row r="249" spans="1:11" x14ac:dyDescent="0.25">
      <c r="A249" s="9"/>
      <c r="B249" s="43"/>
      <c r="C249" s="44"/>
      <c r="D249" s="44"/>
      <c r="E249" s="44"/>
      <c r="F249" s="44"/>
      <c r="G249" s="44"/>
      <c r="H249" s="44"/>
      <c r="I249" s="44"/>
      <c r="J249" s="44"/>
      <c r="K249" s="45"/>
    </row>
    <row r="250" spans="1:11" x14ac:dyDescent="0.25">
      <c r="B250" s="43"/>
      <c r="C250" s="44"/>
      <c r="D250" s="44"/>
      <c r="E250" s="44"/>
      <c r="F250" s="44"/>
      <c r="G250" s="44"/>
      <c r="H250" s="44"/>
      <c r="I250" s="44"/>
      <c r="J250" s="44"/>
      <c r="K250" s="45"/>
    </row>
    <row r="251" spans="1:11" x14ac:dyDescent="0.25">
      <c r="B251" s="43"/>
      <c r="C251" s="44"/>
      <c r="D251" s="44"/>
      <c r="E251" s="44"/>
      <c r="F251" s="44"/>
      <c r="G251" s="44"/>
      <c r="H251" s="44"/>
      <c r="I251" s="44"/>
      <c r="J251" s="44"/>
      <c r="K251" s="45"/>
    </row>
  </sheetData>
  <mergeCells count="8">
    <mergeCell ref="A7:B7"/>
    <mergeCell ref="C7:K7"/>
    <mergeCell ref="C5:K5"/>
    <mergeCell ref="H1:K1"/>
    <mergeCell ref="H2:K2"/>
    <mergeCell ref="H3:K3"/>
    <mergeCell ref="L7:T7"/>
    <mergeCell ref="U7:AC7"/>
  </mergeCells>
  <printOptions horizontalCentered="1"/>
  <pageMargins left="0.39370078740157483" right="0.15748031496062992" top="1.1811023622047245" bottom="0.39370078740157483" header="0" footer="0"/>
  <pageSetup paperSize="9" scale="65" firstPageNumber="145" orientation="landscape" useFirstPageNumber="1" verticalDpi="0" r:id="rId1"/>
  <headerFooter>
    <oddHeader>&amp;C&amp;P</oddHeader>
  </headerFooter>
  <rowBreaks count="2" manualBreakCount="2">
    <brk id="36" max="28" man="1"/>
    <brk id="84" max="16383" man="1"/>
  </rowBreaks>
  <colBreaks count="2" manualBreakCount="2">
    <brk id="11" max="83" man="1"/>
    <brk id="20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№1.1</vt:lpstr>
      <vt:lpstr>'Приложение №1.1'!Заголовки_для_печати</vt:lpstr>
      <vt:lpstr>'Приложение №1.1'!Область_печати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2021-05-25T06:15:44Z</dcterms:modified>
</cp:coreProperties>
</file>