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0" yWindow="0" windowWidth="21600" windowHeight="9735"/>
  </bookViews>
  <sheets>
    <sheet name="РБ" sheetId="1" r:id="rId1"/>
  </sheets>
  <definedNames>
    <definedName name="_xlnm.Print_Titles" localSheetId="0">РБ!$A:$B,РБ!$14:$14</definedName>
    <definedName name="_xlnm.Print_Area" localSheetId="0">РБ!$A$1:$K$112</definedName>
  </definedNames>
  <calcPr calcId="191029"/>
</workbook>
</file>

<file path=xl/calcChain.xml><?xml version="1.0" encoding="utf-8"?>
<calcChain xmlns="http://schemas.openxmlformats.org/spreadsheetml/2006/main">
  <c r="K46" i="1" l="1"/>
  <c r="I95" i="1" l="1"/>
  <c r="C75" i="1" l="1"/>
  <c r="J95" i="1" l="1"/>
  <c r="F95" i="1"/>
  <c r="C95" i="1"/>
  <c r="K95" i="1" s="1"/>
  <c r="K93" i="1"/>
  <c r="K91" i="1"/>
  <c r="J77" i="1"/>
  <c r="I77" i="1"/>
  <c r="H77" i="1"/>
  <c r="G77" i="1"/>
  <c r="E77" i="1"/>
  <c r="K87" i="1"/>
  <c r="K85" i="1"/>
  <c r="C83" i="1"/>
  <c r="K83" i="1" s="1"/>
  <c r="K81" i="1"/>
  <c r="K79" i="1"/>
  <c r="K78" i="1"/>
  <c r="F77" i="1"/>
  <c r="D77" i="1"/>
  <c r="K75" i="1"/>
  <c r="K74" i="1"/>
  <c r="K73" i="1"/>
  <c r="J72" i="1"/>
  <c r="I72" i="1"/>
  <c r="H72" i="1"/>
  <c r="G72" i="1"/>
  <c r="F72" i="1"/>
  <c r="E72" i="1"/>
  <c r="D72" i="1"/>
  <c r="C72" i="1"/>
  <c r="K70" i="1"/>
  <c r="K68" i="1"/>
  <c r="K66" i="1"/>
  <c r="K64" i="1"/>
  <c r="K63" i="1"/>
  <c r="C62" i="1"/>
  <c r="K62" i="1" s="1"/>
  <c r="C61" i="1"/>
  <c r="C52" i="1" s="1"/>
  <c r="K60" i="1"/>
  <c r="K59" i="1"/>
  <c r="K58" i="1"/>
  <c r="K57" i="1"/>
  <c r="K56" i="1"/>
  <c r="K55" i="1"/>
  <c r="K54" i="1"/>
  <c r="K53" i="1"/>
  <c r="J52" i="1"/>
  <c r="I52" i="1"/>
  <c r="H52" i="1"/>
  <c r="G52" i="1"/>
  <c r="F52" i="1"/>
  <c r="E52" i="1"/>
  <c r="D52" i="1"/>
  <c r="K50" i="1"/>
  <c r="J49" i="1"/>
  <c r="I49" i="1"/>
  <c r="H49" i="1"/>
  <c r="G49" i="1"/>
  <c r="F49" i="1"/>
  <c r="E49" i="1"/>
  <c r="D49" i="1"/>
  <c r="C49" i="1"/>
  <c r="K47" i="1"/>
  <c r="J45" i="1"/>
  <c r="J44" i="1" s="1"/>
  <c r="I45" i="1"/>
  <c r="I44" i="1" s="1"/>
  <c r="H45" i="1"/>
  <c r="H44" i="1" s="1"/>
  <c r="G45" i="1"/>
  <c r="G44" i="1" s="1"/>
  <c r="F45" i="1"/>
  <c r="F44" i="1" s="1"/>
  <c r="E45" i="1"/>
  <c r="E44" i="1" s="1"/>
  <c r="D45" i="1"/>
  <c r="D44" i="1" s="1"/>
  <c r="C45" i="1"/>
  <c r="C44" i="1" s="1"/>
  <c r="J42" i="1"/>
  <c r="I42" i="1"/>
  <c r="H42" i="1"/>
  <c r="G42" i="1"/>
  <c r="F42" i="1"/>
  <c r="E42" i="1"/>
  <c r="K41" i="1"/>
  <c r="K40" i="1"/>
  <c r="K39" i="1"/>
  <c r="K38" i="1"/>
  <c r="K37" i="1"/>
  <c r="J36" i="1"/>
  <c r="I36" i="1"/>
  <c r="H36" i="1"/>
  <c r="G36" i="1"/>
  <c r="F36" i="1"/>
  <c r="E36" i="1"/>
  <c r="D36" i="1"/>
  <c r="C36" i="1"/>
  <c r="K35" i="1"/>
  <c r="K33" i="1"/>
  <c r="K31" i="1"/>
  <c r="K30" i="1"/>
  <c r="K29" i="1"/>
  <c r="K28" i="1"/>
  <c r="K27" i="1"/>
  <c r="J26" i="1"/>
  <c r="I26" i="1"/>
  <c r="H26" i="1"/>
  <c r="G26" i="1"/>
  <c r="F26" i="1"/>
  <c r="E26" i="1"/>
  <c r="D26" i="1"/>
  <c r="C26" i="1"/>
  <c r="K24" i="1"/>
  <c r="K23" i="1"/>
  <c r="K22" i="1"/>
  <c r="K20" i="1"/>
  <c r="K19" i="1"/>
  <c r="J18" i="1"/>
  <c r="J16" i="1" s="1"/>
  <c r="J15" i="1" s="1"/>
  <c r="I18" i="1"/>
  <c r="I16" i="1" s="1"/>
  <c r="H18" i="1"/>
  <c r="H16" i="1" s="1"/>
  <c r="H15" i="1" s="1"/>
  <c r="G18" i="1"/>
  <c r="G16" i="1" s="1"/>
  <c r="F18" i="1"/>
  <c r="F16" i="1" s="1"/>
  <c r="F15" i="1" s="1"/>
  <c r="F96" i="1" s="1"/>
  <c r="E18" i="1"/>
  <c r="K17" i="1"/>
  <c r="D16" i="1"/>
  <c r="C16" i="1"/>
  <c r="C15" i="1" l="1"/>
  <c r="H96" i="1"/>
  <c r="D15" i="1"/>
  <c r="J96" i="1"/>
  <c r="G15" i="1"/>
  <c r="K36" i="1"/>
  <c r="K61" i="1"/>
  <c r="K52" i="1" s="1"/>
  <c r="K72" i="1"/>
  <c r="D96" i="1"/>
  <c r="K89" i="1"/>
  <c r="K77" i="1" s="1"/>
  <c r="K18" i="1"/>
  <c r="I15" i="1"/>
  <c r="I96" i="1" s="1"/>
  <c r="G96" i="1"/>
  <c r="E16" i="1"/>
  <c r="E15" i="1" s="1"/>
  <c r="E96" i="1" s="1"/>
  <c r="K26" i="1"/>
  <c r="K42" i="1"/>
  <c r="K44" i="1"/>
  <c r="K45" i="1"/>
  <c r="K49" i="1"/>
  <c r="C77" i="1"/>
  <c r="C96" i="1" s="1"/>
  <c r="K16" i="1" l="1"/>
  <c r="K15" i="1" s="1"/>
  <c r="K96" i="1" s="1"/>
</calcChain>
</file>

<file path=xl/sharedStrings.xml><?xml version="1.0" encoding="utf-8"?>
<sst xmlns="http://schemas.openxmlformats.org/spreadsheetml/2006/main" count="84" uniqueCount="84">
  <si>
    <t>Приложение № 1.2</t>
  </si>
  <si>
    <t xml:space="preserve">к Закону Приднестровской Молдавской Республики </t>
  </si>
  <si>
    <t>"О республиканском бюджете на 2020 год"</t>
  </si>
  <si>
    <t xml:space="preserve">Планирование доходной части республиканского бюджета </t>
  </si>
  <si>
    <t xml:space="preserve">в разрезе основных видов налоговых, неналоговых и иных обязательных платежей </t>
  </si>
  <si>
    <t>на 2020 год</t>
  </si>
  <si>
    <t>(руб.)</t>
  </si>
  <si>
    <t>Код</t>
  </si>
  <si>
    <t>Наименование групп, подгрупп, статей и подстатей доходов</t>
  </si>
  <si>
    <t>Тирасполь</t>
  </si>
  <si>
    <t>Днестровск</t>
  </si>
  <si>
    <t>Бендеры</t>
  </si>
  <si>
    <t>Рыбница</t>
  </si>
  <si>
    <t>Дубоссары</t>
  </si>
  <si>
    <t>Слободзея</t>
  </si>
  <si>
    <t>Григориополь</t>
  </si>
  <si>
    <t>Каменка</t>
  </si>
  <si>
    <t>ВСЕГО</t>
  </si>
  <si>
    <t>Налоговые доходы</t>
  </si>
  <si>
    <t>Подоходные налоги</t>
  </si>
  <si>
    <t>Подоходный налог (налог на прибыль)</t>
  </si>
  <si>
    <t>Налог на доходы организаций по отрасли (подотрасли, виду деятельности)</t>
  </si>
  <si>
    <t>Отчисления от налога на доходы организаций для финансирования социальных выплат</t>
  </si>
  <si>
    <t>Налог на игорную деятельность</t>
  </si>
  <si>
    <t>Налог с выручки организаций, применяющих упрощенную систему налогообложения, бухгалтерского учета и отчетности</t>
  </si>
  <si>
    <t>Налог с выручки индивидуальных предпринимателей, применяющих упрощенную систему налогообложения</t>
  </si>
  <si>
    <t>Подоходный налог с физических лиц</t>
  </si>
  <si>
    <t>Налоги на товары и услуги, лицензионные и регистрационные сборы</t>
  </si>
  <si>
    <t>Налог на добавленную стоимость</t>
  </si>
  <si>
    <t>Акциз на продукцию, производимую на территории ПМР</t>
  </si>
  <si>
    <t>Акцизные сборы на продукцию, импортируемую на территорию ПМР</t>
  </si>
  <si>
    <t>Акцизные сборы на продукцию, реализуемую на территории ПМР</t>
  </si>
  <si>
    <t>Лицензионные и регистрационные сборы</t>
  </si>
  <si>
    <t>Налоги на имущество</t>
  </si>
  <si>
    <t>Платежи за пользование природными ресурсами</t>
  </si>
  <si>
    <t>Земельный налог</t>
  </si>
  <si>
    <t>Земельный налог на земли сельскохозяйственного назначения</t>
  </si>
  <si>
    <t>Земельный налог на земли несельскохозяйственного назначения</t>
  </si>
  <si>
    <t>Платежи за пользование водными ресурсами в пределах установленных нормативов и лимитов</t>
  </si>
  <si>
    <t>Платежи за пользование недрами, в том числе для производства столовых и минеральных вод, в пределах установленных нормативов и лимитов</t>
  </si>
  <si>
    <t>Отчисления от фиксированного сельскохозяйственного налога</t>
  </si>
  <si>
    <t>Отчисления на воспроизводство минерально-сырьевой базы</t>
  </si>
  <si>
    <t>Налоги на внешнюю торговлю и внешнеэкономические операции</t>
  </si>
  <si>
    <t>Таможенные пошлины</t>
  </si>
  <si>
    <t>Ввозные таможенные пошлины</t>
  </si>
  <si>
    <t>Вывозные таможенные пошлины</t>
  </si>
  <si>
    <t>Прочие налоги, пошлины и сборы</t>
  </si>
  <si>
    <t>Государственная пошлина</t>
  </si>
  <si>
    <t>Неналоговые доходы</t>
  </si>
  <si>
    <t>Доходы от имущества, находящегося в государственной и муниципальной собственности, или от деятельности</t>
  </si>
  <si>
    <t>Доходы от сдачи в аренду имущества, находящегося в государственной собственности</t>
  </si>
  <si>
    <t>Дивиденды по государственному долевому участию в акционерных предприятиях</t>
  </si>
  <si>
    <t>Погашение налогового и иных видов кредитов, займов</t>
  </si>
  <si>
    <t>Перечисление процентов за пользование кредитами, займами</t>
  </si>
  <si>
    <t>Платежи от государственных и муниципальных организаций</t>
  </si>
  <si>
    <t>Перечисление чистого дохода центрального банка</t>
  </si>
  <si>
    <t>Доходы от продажи имущества, находящегося в государственной и муниципальной собственности</t>
  </si>
  <si>
    <t>Поступления от приватизации объектов государственной и муниципальной собственности</t>
  </si>
  <si>
    <t>Административные платежи и сборы</t>
  </si>
  <si>
    <t>Штрафные санкции, возмещение ущерба</t>
  </si>
  <si>
    <t>Доходы от внешнеэкономической деятельности</t>
  </si>
  <si>
    <t>Прочие неналоговые доходы</t>
  </si>
  <si>
    <t>Безвозмездные перечисления</t>
  </si>
  <si>
    <t>От нерезидентов (гуманитарная помощь)</t>
  </si>
  <si>
    <t>3011000</t>
  </si>
  <si>
    <t>От нерезидентов на цели субсидирования хозяйствующих субъектов</t>
  </si>
  <si>
    <t>Доходы целевых бюджетных фондов</t>
  </si>
  <si>
    <t>Дорожные фонды</t>
  </si>
  <si>
    <t>Отчисления от налога на доходы организаций</t>
  </si>
  <si>
    <t>Республиканский целевой бюджетный экологический фонд</t>
  </si>
  <si>
    <t>Фонд Государственного таможенного комитета</t>
  </si>
  <si>
    <t xml:space="preserve">Фонд государственного резерва </t>
  </si>
  <si>
    <t>Фонд по обеспечению государственных гарантий по расчетам с гражданами, имеющими право на земельную долю (пай), и иными работниками сельскохозяйственных предприятий</t>
  </si>
  <si>
    <t>Фонд капитальных вложений</t>
  </si>
  <si>
    <t>Фонд развития предпринимательства</t>
  </si>
  <si>
    <t>Фонд поддержки молодежи</t>
  </si>
  <si>
    <t>Доходы от предпринимательской и иной приносящей доход деятельности</t>
  </si>
  <si>
    <t>ИТОГО</t>
  </si>
  <si>
    <t>Налог с потенциально возможного к получению годового дохода для индивидуальных предпринимателей</t>
  </si>
  <si>
    <t>Прочие безвозмездные перечисления</t>
  </si>
  <si>
    <t>"О внесении изменений и дополнений</t>
  </si>
  <si>
    <t>к Закону Приднестровской Молдавской Республики</t>
  </si>
  <si>
    <t>в некоторые законы Приднестровской Молдавской Республики"</t>
  </si>
  <si>
    <t>Приложение №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</si>
</sst>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р_._-;\-* #,##0_р_._-;_-* &quot;-&quot;_р_._-;_-@_-"/>
    <numFmt numFmtId="164" formatCode="_-* #,##0.00_-;\-* #,##0.00_-;_-* &quot;-&quot;??_-;_-@_-"/>
    <numFmt numFmtId="165" formatCode="_-* #,##0_р_._-;\-* #,##0_р_._-;_-* &quot;-&quot;??_р_._-;_-@_-"/>
    <numFmt numFmtId="166" formatCode="_-* #,##0_-;\-* #,##0_-;_-* &quot;-&quot;??_-;_-@_-"/>
    <numFmt numFmtId="167" formatCode="_(* #,##0.00_);_(* \(#,##0.00\);_(* &quot;-&quot;??_);_(@_)"/>
  </numFmts>
  <fonts count="2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8"/>
      <name val="Calibri"/>
      <family val="2"/>
    </font>
    <font>
      <b/>
      <sz val="11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3"/>
      <name val="Arial"/>
      <family val="2"/>
      <charset val="204"/>
    </font>
    <font>
      <sz val="13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b/>
      <i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7" fontId="19" fillId="0" borderId="0" applyFont="0" applyFill="0" applyBorder="0" applyAlignment="0" applyProtection="0"/>
  </cellStyleXfs>
  <cellXfs count="126">
    <xf numFmtId="0" fontId="0" fillId="0" borderId="0" xfId="0"/>
    <xf numFmtId="0" fontId="3" fillId="2" borderId="0" xfId="0" applyFont="1" applyFill="1"/>
    <xf numFmtId="0" fontId="2" fillId="2" borderId="0" xfId="0" applyFont="1" applyFill="1" applyAlignment="1">
      <alignment horizontal="right"/>
    </xf>
    <xf numFmtId="165" fontId="2" fillId="2" borderId="0" xfId="0" applyNumberFormat="1" applyFont="1" applyFill="1" applyAlignment="1">
      <alignment horizontal="right"/>
    </xf>
    <xf numFmtId="0" fontId="5" fillId="2" borderId="0" xfId="0" applyFont="1" applyFill="1" applyAlignment="1">
      <alignment horizontal="right"/>
    </xf>
    <xf numFmtId="0" fontId="4" fillId="2" borderId="1" xfId="0" applyFont="1" applyFill="1" applyBorder="1" applyAlignment="1">
      <alignment horizontal="center"/>
    </xf>
    <xf numFmtId="165" fontId="4" fillId="2" borderId="1" xfId="0" applyNumberFormat="1" applyFont="1" applyFill="1" applyBorder="1" applyAlignment="1">
      <alignment horizontal="center"/>
    </xf>
    <xf numFmtId="0" fontId="8" fillId="2" borderId="2" xfId="0" applyFont="1" applyFill="1" applyBorder="1" applyAlignment="1">
      <alignment wrapText="1"/>
    </xf>
    <xf numFmtId="0" fontId="9" fillId="2" borderId="11" xfId="0" applyFont="1" applyFill="1" applyBorder="1" applyAlignment="1">
      <alignment wrapText="1"/>
    </xf>
    <xf numFmtId="0" fontId="10" fillId="2" borderId="0" xfId="0" applyFont="1" applyFill="1"/>
    <xf numFmtId="0" fontId="11" fillId="2" borderId="0" xfId="0" applyFont="1" applyFill="1"/>
    <xf numFmtId="0" fontId="7" fillId="2" borderId="0" xfId="0" applyFont="1" applyFill="1"/>
    <xf numFmtId="0" fontId="6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horizontal="center"/>
    </xf>
    <xf numFmtId="41" fontId="4" fillId="2" borderId="1" xfId="0" applyNumberFormat="1" applyFont="1" applyFill="1" applyBorder="1" applyAlignment="1">
      <alignment horizontal="center"/>
    </xf>
    <xf numFmtId="41" fontId="8" fillId="2" borderId="11" xfId="0" applyNumberFormat="1" applyFont="1" applyFill="1" applyBorder="1" applyAlignment="1">
      <alignment horizontal="center" vertical="center"/>
    </xf>
    <xf numFmtId="41" fontId="8" fillId="2" borderId="7" xfId="0" applyNumberFormat="1" applyFont="1" applyFill="1" applyBorder="1" applyAlignment="1">
      <alignment horizontal="center" vertical="center"/>
    </xf>
    <xf numFmtId="41" fontId="8" fillId="2" borderId="15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9" fillId="2" borderId="4" xfId="0" applyFont="1" applyFill="1" applyBorder="1" applyAlignment="1">
      <alignment horizontal="right" vertical="center"/>
    </xf>
    <xf numFmtId="0" fontId="14" fillId="0" borderId="0" xfId="0" applyFont="1" applyFill="1" applyAlignment="1">
      <alignment horizontal="right"/>
    </xf>
    <xf numFmtId="0" fontId="14" fillId="0" borderId="0" xfId="0" applyFont="1" applyFill="1" applyAlignment="1"/>
    <xf numFmtId="0" fontId="15" fillId="0" borderId="0" xfId="0" applyFont="1" applyAlignment="1"/>
    <xf numFmtId="0" fontId="16" fillId="2" borderId="0" xfId="0" applyFont="1" applyFill="1"/>
    <xf numFmtId="41" fontId="17" fillId="4" borderId="2" xfId="0" applyNumberFormat="1" applyFont="1" applyFill="1" applyBorder="1" applyAlignment="1">
      <alignment horizontal="center" vertical="center"/>
    </xf>
    <xf numFmtId="41" fontId="17" fillId="4" borderId="3" xfId="0" applyNumberFormat="1" applyFont="1" applyFill="1" applyBorder="1" applyAlignment="1">
      <alignment horizontal="center" vertical="center"/>
    </xf>
    <xf numFmtId="41" fontId="17" fillId="4" borderId="11" xfId="1" applyNumberFormat="1" applyFont="1" applyFill="1" applyBorder="1" applyAlignment="1">
      <alignment horizontal="center" vertical="center"/>
    </xf>
    <xf numFmtId="41" fontId="17" fillId="4" borderId="14" xfId="1" applyNumberFormat="1" applyFont="1" applyFill="1" applyBorder="1" applyAlignment="1">
      <alignment horizontal="center" vertical="center"/>
    </xf>
    <xf numFmtId="41" fontId="17" fillId="4" borderId="11" xfId="0" applyNumberFormat="1" applyFont="1" applyFill="1" applyBorder="1" applyAlignment="1">
      <alignment horizontal="center" vertical="center"/>
    </xf>
    <xf numFmtId="41" fontId="17" fillId="4" borderId="7" xfId="1" applyNumberFormat="1" applyFont="1" applyFill="1" applyBorder="1" applyAlignment="1">
      <alignment horizontal="center" vertical="center"/>
    </xf>
    <xf numFmtId="41" fontId="17" fillId="4" borderId="7" xfId="0" applyNumberFormat="1" applyFont="1" applyFill="1" applyBorder="1" applyAlignment="1">
      <alignment horizontal="center" vertical="center"/>
    </xf>
    <xf numFmtId="41" fontId="17" fillId="4" borderId="15" xfId="1" applyNumberFormat="1" applyFont="1" applyFill="1" applyBorder="1" applyAlignment="1">
      <alignment horizontal="center" vertical="center"/>
    </xf>
    <xf numFmtId="41" fontId="18" fillId="4" borderId="7" xfId="0" applyNumberFormat="1" applyFont="1" applyFill="1" applyBorder="1" applyAlignment="1">
      <alignment horizontal="center" vertical="center"/>
    </xf>
    <xf numFmtId="41" fontId="18" fillId="4" borderId="15" xfId="0" applyNumberFormat="1" applyFont="1" applyFill="1" applyBorder="1" applyAlignment="1">
      <alignment horizontal="center" vertical="center"/>
    </xf>
    <xf numFmtId="41" fontId="18" fillId="4" borderId="11" xfId="0" applyNumberFormat="1" applyFont="1" applyFill="1" applyBorder="1" applyAlignment="1">
      <alignment horizontal="center" vertical="center"/>
    </xf>
    <xf numFmtId="41" fontId="17" fillId="4" borderId="15" xfId="0" applyNumberFormat="1" applyFont="1" applyFill="1" applyBorder="1" applyAlignment="1">
      <alignment horizontal="center" vertical="center"/>
    </xf>
    <xf numFmtId="41" fontId="18" fillId="4" borderId="14" xfId="0" applyNumberFormat="1" applyFont="1" applyFill="1" applyBorder="1" applyAlignment="1">
      <alignment horizontal="center" vertical="center"/>
    </xf>
    <xf numFmtId="41" fontId="18" fillId="4" borderId="7" xfId="1" applyNumberFormat="1" applyFont="1" applyFill="1" applyBorder="1" applyAlignment="1">
      <alignment horizontal="center" vertical="center"/>
    </xf>
    <xf numFmtId="41" fontId="18" fillId="4" borderId="15" xfId="1" applyNumberFormat="1" applyFont="1" applyFill="1" applyBorder="1" applyAlignment="1">
      <alignment horizontal="center" vertical="center"/>
    </xf>
    <xf numFmtId="41" fontId="18" fillId="4" borderId="16" xfId="1" applyNumberFormat="1" applyFont="1" applyFill="1" applyBorder="1" applyAlignment="1">
      <alignment horizontal="center" vertical="center"/>
    </xf>
    <xf numFmtId="41" fontId="18" fillId="4" borderId="17" xfId="1" applyNumberFormat="1" applyFont="1" applyFill="1" applyBorder="1" applyAlignment="1">
      <alignment horizontal="center" vertical="center"/>
    </xf>
    <xf numFmtId="41" fontId="17" fillId="4" borderId="16" xfId="0" applyNumberFormat="1" applyFont="1" applyFill="1" applyBorder="1" applyAlignment="1">
      <alignment horizontal="center" vertical="center"/>
    </xf>
    <xf numFmtId="41" fontId="17" fillId="4" borderId="2" xfId="1" applyNumberFormat="1" applyFont="1" applyFill="1" applyBorder="1" applyAlignment="1">
      <alignment horizontal="center" vertical="center"/>
    </xf>
    <xf numFmtId="41" fontId="17" fillId="4" borderId="3" xfId="1" applyNumberFormat="1" applyFont="1" applyFill="1" applyBorder="1" applyAlignment="1">
      <alignment horizontal="center" vertical="center"/>
    </xf>
    <xf numFmtId="41" fontId="17" fillId="4" borderId="5" xfId="1" applyNumberFormat="1" applyFont="1" applyFill="1" applyBorder="1" applyAlignment="1">
      <alignment horizontal="center" vertical="center"/>
    </xf>
    <xf numFmtId="41" fontId="18" fillId="4" borderId="13" xfId="0" applyNumberFormat="1" applyFont="1" applyFill="1" applyBorder="1"/>
    <xf numFmtId="41" fontId="18" fillId="4" borderId="14" xfId="1" applyNumberFormat="1" applyFont="1" applyFill="1" applyBorder="1" applyAlignment="1">
      <alignment horizontal="center" vertical="center"/>
    </xf>
    <xf numFmtId="41" fontId="17" fillId="4" borderId="9" xfId="1" applyNumberFormat="1" applyFont="1" applyFill="1" applyBorder="1" applyAlignment="1">
      <alignment horizontal="center" vertical="center"/>
    </xf>
    <xf numFmtId="41" fontId="17" fillId="4" borderId="18" xfId="1" applyNumberFormat="1" applyFont="1" applyFill="1" applyBorder="1" applyAlignment="1">
      <alignment horizontal="center" vertical="center"/>
    </xf>
    <xf numFmtId="41" fontId="17" fillId="4" borderId="13" xfId="0" applyNumberFormat="1" applyFont="1" applyFill="1" applyBorder="1" applyAlignment="1">
      <alignment horizontal="center" vertical="center"/>
    </xf>
    <xf numFmtId="41" fontId="17" fillId="4" borderId="21" xfId="1" applyNumberFormat="1" applyFont="1" applyFill="1" applyBorder="1" applyAlignment="1">
      <alignment horizontal="center"/>
    </xf>
    <xf numFmtId="41" fontId="17" fillId="4" borderId="22" xfId="1" applyNumberFormat="1" applyFont="1" applyFill="1" applyBorder="1" applyAlignment="1">
      <alignment horizontal="center"/>
    </xf>
    <xf numFmtId="41" fontId="17" fillId="4" borderId="21" xfId="0" applyNumberFormat="1" applyFont="1" applyFill="1" applyBorder="1" applyAlignment="1">
      <alignment horizontal="center"/>
    </xf>
    <xf numFmtId="41" fontId="17" fillId="4" borderId="5" xfId="0" applyNumberFormat="1" applyFont="1" applyFill="1" applyBorder="1" applyAlignment="1">
      <alignment horizontal="center"/>
    </xf>
    <xf numFmtId="41" fontId="17" fillId="4" borderId="23" xfId="0" applyNumberFormat="1" applyFont="1" applyFill="1" applyBorder="1" applyAlignment="1">
      <alignment horizontal="center"/>
    </xf>
    <xf numFmtId="41" fontId="17" fillId="4" borderId="13" xfId="1" applyNumberFormat="1" applyFont="1" applyFill="1" applyBorder="1" applyAlignment="1">
      <alignment horizontal="center" vertical="center"/>
    </xf>
    <xf numFmtId="41" fontId="17" fillId="4" borderId="24" xfId="1" applyNumberFormat="1" applyFont="1" applyFill="1" applyBorder="1" applyAlignment="1">
      <alignment horizontal="center" vertical="center"/>
    </xf>
    <xf numFmtId="41" fontId="17" fillId="4" borderId="25" xfId="1" applyNumberFormat="1" applyFont="1" applyFill="1" applyBorder="1" applyAlignment="1">
      <alignment horizontal="center" vertical="center"/>
    </xf>
    <xf numFmtId="41" fontId="17" fillId="4" borderId="24" xfId="0" applyNumberFormat="1" applyFont="1" applyFill="1" applyBorder="1" applyAlignment="1">
      <alignment horizontal="center" vertical="center"/>
    </xf>
    <xf numFmtId="41" fontId="18" fillId="4" borderId="13" xfId="0" applyNumberFormat="1" applyFont="1" applyFill="1" applyBorder="1" applyAlignment="1">
      <alignment horizontal="center" vertical="center"/>
    </xf>
    <xf numFmtId="41" fontId="18" fillId="4" borderId="19" xfId="0" applyNumberFormat="1" applyFont="1" applyFill="1" applyBorder="1" applyAlignment="1">
      <alignment horizontal="center" vertical="center"/>
    </xf>
    <xf numFmtId="41" fontId="17" fillId="4" borderId="19" xfId="1" applyNumberFormat="1" applyFont="1" applyFill="1" applyBorder="1" applyAlignment="1">
      <alignment horizontal="center" vertical="center"/>
    </xf>
    <xf numFmtId="41" fontId="17" fillId="4" borderId="20" xfId="1" applyNumberFormat="1" applyFont="1" applyFill="1" applyBorder="1" applyAlignment="1">
      <alignment horizontal="center" vertical="center"/>
    </xf>
    <xf numFmtId="0" fontId="20" fillId="2" borderId="2" xfId="0" applyFont="1" applyFill="1" applyBorder="1" applyAlignment="1">
      <alignment horizontal="center" vertical="center"/>
    </xf>
    <xf numFmtId="0" fontId="20" fillId="2" borderId="2" xfId="0" applyFont="1" applyFill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left" vertical="center" wrapText="1"/>
    </xf>
    <xf numFmtId="0" fontId="8" fillId="3" borderId="2" xfId="0" applyFont="1" applyFill="1" applyBorder="1" applyAlignment="1">
      <alignment vertical="center"/>
    </xf>
    <xf numFmtId="0" fontId="20" fillId="3" borderId="10" xfId="0" applyFont="1" applyFill="1" applyBorder="1" applyAlignment="1">
      <alignment horizontal="center"/>
    </xf>
    <xf numFmtId="166" fontId="9" fillId="2" borderId="0" xfId="1" applyNumberFormat="1" applyFont="1" applyFill="1" applyAlignment="1">
      <alignment horizontal="right" vertical="center"/>
    </xf>
    <xf numFmtId="166" fontId="9" fillId="2" borderId="0" xfId="0" applyNumberFormat="1" applyFont="1" applyFill="1" applyAlignment="1">
      <alignment horizontal="left" vertical="center" wrapText="1"/>
    </xf>
    <xf numFmtId="0" fontId="8" fillId="2" borderId="4" xfId="0" applyFont="1" applyFill="1" applyBorder="1" applyAlignment="1">
      <alignment vertical="center"/>
    </xf>
    <xf numFmtId="0" fontId="8" fillId="2" borderId="5" xfId="0" applyFont="1" applyFill="1" applyBorder="1" applyAlignment="1">
      <alignment horizontal="left" wrapText="1"/>
    </xf>
    <xf numFmtId="0" fontId="8" fillId="2" borderId="6" xfId="0" applyFont="1" applyFill="1" applyBorder="1" applyAlignment="1">
      <alignment vertical="center"/>
    </xf>
    <xf numFmtId="0" fontId="8" fillId="2" borderId="7" xfId="0" applyFont="1" applyFill="1" applyBorder="1" applyAlignment="1">
      <alignment wrapText="1"/>
    </xf>
    <xf numFmtId="0" fontId="9" fillId="2" borderId="6" xfId="0" applyFont="1" applyFill="1" applyBorder="1" applyAlignment="1">
      <alignment vertical="center"/>
    </xf>
    <xf numFmtId="0" fontId="9" fillId="2" borderId="7" xfId="0" applyFont="1" applyFill="1" applyBorder="1" applyAlignment="1">
      <alignment wrapText="1"/>
    </xf>
    <xf numFmtId="0" fontId="8" fillId="2" borderId="9" xfId="0" applyFont="1" applyFill="1" applyBorder="1" applyAlignment="1">
      <alignment wrapText="1"/>
    </xf>
    <xf numFmtId="0" fontId="8" fillId="2" borderId="7" xfId="0" applyFont="1" applyFill="1" applyBorder="1" applyAlignment="1">
      <alignment horizontal="left" wrapText="1"/>
    </xf>
    <xf numFmtId="0" fontId="8" fillId="2" borderId="11" xfId="0" applyFont="1" applyFill="1" applyBorder="1" applyAlignment="1">
      <alignment wrapText="1"/>
    </xf>
    <xf numFmtId="0" fontId="9" fillId="2" borderId="0" xfId="0" applyFont="1" applyFill="1" applyAlignment="1">
      <alignment horizontal="left" vertical="center"/>
    </xf>
    <xf numFmtId="0" fontId="9" fillId="2" borderId="8" xfId="0" applyFont="1" applyFill="1" applyBorder="1" applyAlignment="1">
      <alignment vertical="center"/>
    </xf>
    <xf numFmtId="0" fontId="9" fillId="2" borderId="9" xfId="0" applyFont="1" applyFill="1" applyBorder="1" applyAlignment="1">
      <alignment wrapText="1"/>
    </xf>
    <xf numFmtId="0" fontId="8" fillId="3" borderId="10" xfId="0" applyFont="1" applyFill="1" applyBorder="1" applyAlignment="1">
      <alignment vertical="center"/>
    </xf>
    <xf numFmtId="0" fontId="20" fillId="3" borderId="2" xfId="0" applyFont="1" applyFill="1" applyBorder="1" applyAlignment="1">
      <alignment horizontal="center" wrapText="1"/>
    </xf>
    <xf numFmtId="0" fontId="8" fillId="2" borderId="6" xfId="0" applyFont="1" applyFill="1" applyBorder="1" applyAlignment="1">
      <alignment vertical="center" wrapText="1"/>
    </xf>
    <xf numFmtId="0" fontId="9" fillId="2" borderId="6" xfId="0" applyFont="1" applyFill="1" applyBorder="1" applyAlignment="1">
      <alignment vertical="center" wrapText="1"/>
    </xf>
    <xf numFmtId="0" fontId="8" fillId="2" borderId="8" xfId="0" applyFont="1" applyFill="1" applyBorder="1" applyAlignment="1">
      <alignment vertical="center" wrapText="1"/>
    </xf>
    <xf numFmtId="0" fontId="8" fillId="2" borderId="10" xfId="0" applyFont="1" applyFill="1" applyBorder="1" applyAlignment="1">
      <alignment vertical="center"/>
    </xf>
    <xf numFmtId="0" fontId="9" fillId="2" borderId="4" xfId="0" applyFont="1" applyFill="1" applyBorder="1" applyAlignment="1">
      <alignment vertical="center"/>
    </xf>
    <xf numFmtId="0" fontId="8" fillId="2" borderId="12" xfId="0" applyFont="1" applyFill="1" applyBorder="1" applyAlignment="1">
      <alignment vertical="center" wrapText="1"/>
    </xf>
    <xf numFmtId="0" fontId="8" fillId="2" borderId="13" xfId="0" applyFont="1" applyFill="1" applyBorder="1" applyAlignment="1">
      <alignment wrapText="1"/>
    </xf>
    <xf numFmtId="0" fontId="8" fillId="3" borderId="10" xfId="0" applyFont="1" applyFill="1" applyBorder="1" applyAlignment="1">
      <alignment vertical="center" wrapText="1"/>
    </xf>
    <xf numFmtId="0" fontId="8" fillId="2" borderId="4" xfId="0" applyFont="1" applyFill="1" applyBorder="1" applyAlignment="1">
      <alignment vertical="center" wrapText="1"/>
    </xf>
    <xf numFmtId="0" fontId="8" fillId="2" borderId="5" xfId="0" applyFont="1" applyFill="1" applyBorder="1" applyAlignment="1">
      <alignment wrapText="1"/>
    </xf>
    <xf numFmtId="0" fontId="8" fillId="2" borderId="7" xfId="0" applyFont="1" applyFill="1" applyBorder="1"/>
    <xf numFmtId="0" fontId="9" fillId="2" borderId="0" xfId="0" applyFont="1" applyFill="1"/>
    <xf numFmtId="0" fontId="13" fillId="2" borderId="6" xfId="0" applyFont="1" applyFill="1" applyBorder="1" applyAlignment="1">
      <alignment vertical="center" wrapText="1"/>
    </xf>
    <xf numFmtId="0" fontId="13" fillId="2" borderId="7" xfId="0" applyFont="1" applyFill="1" applyBorder="1" applyAlignment="1">
      <alignment wrapText="1"/>
    </xf>
    <xf numFmtId="0" fontId="13" fillId="2" borderId="12" xfId="0" applyFont="1" applyFill="1" applyBorder="1" applyAlignment="1">
      <alignment vertical="center" wrapText="1"/>
    </xf>
    <xf numFmtId="0" fontId="13" fillId="2" borderId="13" xfId="0" applyFont="1" applyFill="1" applyBorder="1" applyAlignment="1">
      <alignment wrapText="1"/>
    </xf>
    <xf numFmtId="0" fontId="20" fillId="3" borderId="2" xfId="0" applyFont="1" applyFill="1" applyBorder="1" applyAlignment="1">
      <alignment horizontal="left" wrapText="1"/>
    </xf>
    <xf numFmtId="0" fontId="9" fillId="2" borderId="10" xfId="0" applyFont="1" applyFill="1" applyBorder="1" applyAlignment="1">
      <alignment wrapText="1"/>
    </xf>
    <xf numFmtId="0" fontId="20" fillId="2" borderId="2" xfId="0" applyFont="1" applyFill="1" applyBorder="1" applyAlignment="1">
      <alignment wrapText="1"/>
    </xf>
    <xf numFmtId="0" fontId="9" fillId="2" borderId="0" xfId="0" applyFont="1" applyFill="1" applyAlignment="1">
      <alignment vertical="center"/>
    </xf>
    <xf numFmtId="0" fontId="9" fillId="2" borderId="0" xfId="0" applyFont="1" applyFill="1" applyAlignment="1">
      <alignment horizontal="center"/>
    </xf>
    <xf numFmtId="0" fontId="8" fillId="2" borderId="0" xfId="0" applyFont="1" applyFill="1" applyAlignment="1">
      <alignment horizontal="left"/>
    </xf>
    <xf numFmtId="41" fontId="18" fillId="0" borderId="13" xfId="0" applyNumberFormat="1" applyFont="1" applyFill="1" applyBorder="1" applyAlignment="1">
      <alignment horizontal="center" vertical="center"/>
    </xf>
    <xf numFmtId="0" fontId="9" fillId="0" borderId="6" xfId="0" applyFont="1" applyFill="1" applyBorder="1" applyAlignment="1">
      <alignment vertical="center"/>
    </xf>
    <xf numFmtId="0" fontId="9" fillId="0" borderId="7" xfId="0" applyFont="1" applyFill="1" applyBorder="1" applyAlignment="1">
      <alignment wrapText="1"/>
    </xf>
    <xf numFmtId="41" fontId="9" fillId="0" borderId="7" xfId="0" applyNumberFormat="1" applyFont="1" applyFill="1" applyBorder="1" applyAlignment="1">
      <alignment horizontal="center" vertical="center"/>
    </xf>
    <xf numFmtId="41" fontId="9" fillId="0" borderId="15" xfId="0" applyNumberFormat="1" applyFont="1" applyFill="1" applyBorder="1" applyAlignment="1">
      <alignment horizontal="center" vertical="center"/>
    </xf>
    <xf numFmtId="41" fontId="9" fillId="0" borderId="11" xfId="0" applyNumberFormat="1" applyFont="1" applyFill="1" applyBorder="1" applyAlignment="1">
      <alignment horizontal="center" vertical="center"/>
    </xf>
    <xf numFmtId="166" fontId="9" fillId="0" borderId="0" xfId="1" applyNumberFormat="1" applyFont="1" applyFill="1" applyAlignment="1">
      <alignment horizontal="right" vertical="center"/>
    </xf>
    <xf numFmtId="166" fontId="9" fillId="0" borderId="0" xfId="0" applyNumberFormat="1" applyFont="1" applyFill="1" applyAlignment="1">
      <alignment horizontal="left" vertical="center" wrapText="1"/>
    </xf>
    <xf numFmtId="0" fontId="9" fillId="0" borderId="0" xfId="0" applyFont="1" applyFill="1" applyAlignment="1">
      <alignment horizontal="left" vertical="center" wrapText="1"/>
    </xf>
    <xf numFmtId="0" fontId="8" fillId="0" borderId="6" xfId="0" applyFont="1" applyFill="1" applyBorder="1" applyAlignment="1">
      <alignment vertical="center" wrapText="1"/>
    </xf>
    <xf numFmtId="0" fontId="8" fillId="0" borderId="7" xfId="0" applyFont="1" applyFill="1" applyBorder="1" applyAlignment="1">
      <alignment wrapText="1"/>
    </xf>
    <xf numFmtId="41" fontId="13" fillId="0" borderId="7" xfId="2" applyNumberFormat="1" applyFont="1" applyFill="1" applyBorder="1" applyAlignment="1">
      <alignment horizontal="right" vertical="center"/>
    </xf>
    <xf numFmtId="165" fontId="13" fillId="0" borderId="7" xfId="0" applyNumberFormat="1" applyFont="1" applyFill="1" applyBorder="1" applyAlignment="1">
      <alignment horizontal="right" vertical="center"/>
    </xf>
    <xf numFmtId="0" fontId="9" fillId="0" borderId="0" xfId="0" applyFont="1" applyFill="1"/>
    <xf numFmtId="0" fontId="4" fillId="2" borderId="0" xfId="0" applyFont="1" applyFill="1" applyAlignment="1">
      <alignment horizontal="center"/>
    </xf>
    <xf numFmtId="0" fontId="16" fillId="2" borderId="0" xfId="0" applyFont="1" applyFill="1" applyAlignment="1">
      <alignment horizontal="right"/>
    </xf>
    <xf numFmtId="0" fontId="16" fillId="0" borderId="0" xfId="0" applyFont="1" applyFill="1" applyAlignment="1">
      <alignment horizontal="right"/>
    </xf>
  </cellXfs>
  <cellStyles count="3">
    <cellStyle name="Обычный" xfId="0" builtinId="0"/>
    <cellStyle name="Финансовый" xfId="1" builtinId="3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4"/>
  <sheetViews>
    <sheetView tabSelected="1" view="pageBreakPreview" topLeftCell="A73" zoomScale="80" zoomScaleNormal="80" zoomScaleSheetLayoutView="80" workbookViewId="0">
      <selection activeCell="G104" sqref="G104"/>
    </sheetView>
  </sheetViews>
  <sheetFormatPr defaultRowHeight="12.75" x14ac:dyDescent="0.2"/>
  <cols>
    <col min="1" max="1" width="9.85546875" style="1" bestFit="1" customWidth="1"/>
    <col min="2" max="2" width="42.140625" style="9" customWidth="1"/>
    <col min="3" max="3" width="18.28515625" style="9" bestFit="1" customWidth="1"/>
    <col min="4" max="4" width="16.5703125" style="9" bestFit="1" customWidth="1"/>
    <col min="5" max="5" width="16.5703125" style="1" bestFit="1" customWidth="1"/>
    <col min="6" max="8" width="15.140625" style="1" bestFit="1" customWidth="1"/>
    <col min="9" max="9" width="16.140625" style="1" customWidth="1"/>
    <col min="10" max="10" width="15.140625" style="1" bestFit="1" customWidth="1"/>
    <col min="11" max="11" width="20" style="1" customWidth="1"/>
    <col min="12" max="12" width="16" style="19" bestFit="1" customWidth="1"/>
    <col min="13" max="13" width="12.140625" style="1" bestFit="1" customWidth="1"/>
    <col min="14" max="16384" width="9.140625" style="1"/>
  </cols>
  <sheetData>
    <row r="1" spans="1:13" ht="16.5" x14ac:dyDescent="0.25">
      <c r="A1" s="24"/>
      <c r="B1" s="24"/>
      <c r="C1" s="24"/>
      <c r="D1" s="24"/>
      <c r="E1" s="24"/>
      <c r="F1" s="24"/>
      <c r="G1" s="24"/>
      <c r="H1" s="24"/>
      <c r="I1" s="24"/>
      <c r="J1" s="24"/>
      <c r="K1" s="21" t="s">
        <v>83</v>
      </c>
      <c r="L1" s="21"/>
    </row>
    <row r="2" spans="1:13" ht="16.5" x14ac:dyDescent="0.25">
      <c r="A2" s="24"/>
      <c r="B2" s="24"/>
      <c r="C2" s="24"/>
      <c r="D2" s="24"/>
      <c r="E2" s="24"/>
      <c r="F2" s="24"/>
      <c r="G2" s="24"/>
      <c r="H2" s="24"/>
      <c r="I2" s="24"/>
      <c r="J2" s="24"/>
      <c r="K2" s="21" t="s">
        <v>81</v>
      </c>
      <c r="L2" s="1"/>
    </row>
    <row r="3" spans="1:13" ht="16.5" x14ac:dyDescent="0.25">
      <c r="A3" s="24"/>
      <c r="B3" s="24"/>
      <c r="C3" s="24"/>
      <c r="D3" s="24"/>
      <c r="E3" s="24"/>
      <c r="F3" s="24"/>
      <c r="G3" s="24"/>
      <c r="H3" s="24"/>
      <c r="I3" s="24"/>
      <c r="J3" s="24"/>
      <c r="K3" s="21" t="s">
        <v>80</v>
      </c>
      <c r="L3" s="21"/>
    </row>
    <row r="4" spans="1:13" ht="16.5" x14ac:dyDescent="0.25">
      <c r="A4" s="24"/>
      <c r="B4" s="24"/>
      <c r="C4" s="24"/>
      <c r="D4" s="24"/>
      <c r="E4" s="24"/>
      <c r="F4" s="24"/>
      <c r="G4" s="24"/>
      <c r="H4" s="24"/>
      <c r="I4" s="24"/>
      <c r="J4" s="24"/>
      <c r="K4" s="21" t="s">
        <v>82</v>
      </c>
      <c r="L4" s="21"/>
    </row>
    <row r="5" spans="1:13" ht="16.5" x14ac:dyDescent="0.25">
      <c r="A5" s="24"/>
      <c r="B5" s="24"/>
      <c r="C5" s="24"/>
      <c r="D5" s="24"/>
      <c r="E5" s="24"/>
      <c r="F5" s="24"/>
      <c r="G5" s="24"/>
      <c r="H5" s="24"/>
      <c r="I5" s="22"/>
      <c r="J5" s="23"/>
      <c r="K5" s="23"/>
      <c r="L5" s="1"/>
    </row>
    <row r="6" spans="1:13" ht="15.75" customHeight="1" x14ac:dyDescent="0.25">
      <c r="A6" s="124" t="s">
        <v>0</v>
      </c>
      <c r="B6" s="124"/>
      <c r="C6" s="124"/>
      <c r="D6" s="124"/>
      <c r="E6" s="124"/>
      <c r="F6" s="124"/>
      <c r="G6" s="124"/>
      <c r="H6" s="124"/>
      <c r="I6" s="124"/>
      <c r="J6" s="124"/>
      <c r="K6" s="124"/>
    </row>
    <row r="7" spans="1:13" ht="16.5" x14ac:dyDescent="0.25">
      <c r="A7" s="124" t="s">
        <v>1</v>
      </c>
      <c r="B7" s="124"/>
      <c r="C7" s="124"/>
      <c r="D7" s="124"/>
      <c r="E7" s="124"/>
      <c r="F7" s="124"/>
      <c r="G7" s="124"/>
      <c r="H7" s="124"/>
      <c r="I7" s="124"/>
      <c r="J7" s="124"/>
      <c r="K7" s="124"/>
    </row>
    <row r="8" spans="1:13" ht="16.5" x14ac:dyDescent="0.25">
      <c r="A8" s="125" t="s">
        <v>2</v>
      </c>
      <c r="B8" s="125"/>
      <c r="C8" s="125"/>
      <c r="D8" s="125"/>
      <c r="E8" s="125"/>
      <c r="F8" s="125"/>
      <c r="G8" s="125"/>
      <c r="H8" s="125"/>
      <c r="I8" s="125"/>
      <c r="J8" s="125"/>
      <c r="K8" s="125"/>
    </row>
    <row r="9" spans="1:13" ht="15.75" x14ac:dyDescent="0.25">
      <c r="A9" s="2"/>
      <c r="B9" s="2"/>
      <c r="C9" s="2"/>
      <c r="D9" s="2"/>
      <c r="E9" s="3"/>
      <c r="F9" s="3"/>
      <c r="G9" s="2"/>
      <c r="H9" s="2"/>
      <c r="I9" s="2"/>
      <c r="J9" s="2"/>
      <c r="K9" s="2"/>
    </row>
    <row r="10" spans="1:13" ht="18.75" x14ac:dyDescent="0.3">
      <c r="A10" s="123" t="s">
        <v>3</v>
      </c>
      <c r="B10" s="123"/>
      <c r="C10" s="123"/>
      <c r="D10" s="123"/>
      <c r="E10" s="123"/>
      <c r="F10" s="123"/>
      <c r="G10" s="123"/>
      <c r="H10" s="123"/>
      <c r="I10" s="123"/>
      <c r="J10" s="123"/>
      <c r="K10" s="123"/>
    </row>
    <row r="11" spans="1:13" ht="18.75" x14ac:dyDescent="0.3">
      <c r="A11" s="123" t="s">
        <v>4</v>
      </c>
      <c r="B11" s="123"/>
      <c r="C11" s="123"/>
      <c r="D11" s="123"/>
      <c r="E11" s="123"/>
      <c r="F11" s="123"/>
      <c r="G11" s="123"/>
      <c r="H11" s="123"/>
      <c r="I11" s="123"/>
      <c r="J11" s="123"/>
      <c r="K11" s="123"/>
    </row>
    <row r="12" spans="1:13" ht="18.75" x14ac:dyDescent="0.3">
      <c r="A12" s="123" t="s">
        <v>5</v>
      </c>
      <c r="B12" s="123"/>
      <c r="C12" s="123"/>
      <c r="D12" s="123"/>
      <c r="E12" s="123"/>
      <c r="F12" s="123"/>
      <c r="G12" s="123"/>
      <c r="H12" s="123"/>
      <c r="I12" s="123"/>
      <c r="J12" s="123"/>
      <c r="K12" s="123"/>
    </row>
    <row r="13" spans="1:13" ht="19.5" thickBot="1" x14ac:dyDescent="0.35">
      <c r="A13" s="5"/>
      <c r="B13" s="6"/>
      <c r="C13" s="5"/>
      <c r="D13" s="15"/>
      <c r="E13" s="5"/>
      <c r="F13" s="6"/>
      <c r="G13" s="5"/>
      <c r="H13" s="5"/>
      <c r="I13" s="5"/>
      <c r="J13" s="5"/>
      <c r="K13" s="4" t="s">
        <v>6</v>
      </c>
    </row>
    <row r="14" spans="1:13" s="68" customFormat="1" ht="30.75" thickBot="1" x14ac:dyDescent="0.3">
      <c r="A14" s="64" t="s">
        <v>7</v>
      </c>
      <c r="B14" s="65" t="s">
        <v>8</v>
      </c>
      <c r="C14" s="66" t="s">
        <v>9</v>
      </c>
      <c r="D14" s="66" t="s">
        <v>10</v>
      </c>
      <c r="E14" s="66" t="s">
        <v>11</v>
      </c>
      <c r="F14" s="66" t="s">
        <v>12</v>
      </c>
      <c r="G14" s="66" t="s">
        <v>13</v>
      </c>
      <c r="H14" s="66" t="s">
        <v>14</v>
      </c>
      <c r="I14" s="66" t="s">
        <v>15</v>
      </c>
      <c r="J14" s="66" t="s">
        <v>16</v>
      </c>
      <c r="K14" s="66" t="s">
        <v>17</v>
      </c>
      <c r="L14" s="67"/>
    </row>
    <row r="15" spans="1:13" s="68" customFormat="1" ht="15.75" thickBot="1" x14ac:dyDescent="0.3">
      <c r="A15" s="69">
        <v>1000000</v>
      </c>
      <c r="B15" s="70" t="s">
        <v>18</v>
      </c>
      <c r="C15" s="25">
        <f t="shared" ref="C15:J15" si="0">SUM(C16+C26+C33+C35+C44+C49)</f>
        <v>607832180</v>
      </c>
      <c r="D15" s="25">
        <f t="shared" si="0"/>
        <v>139059078</v>
      </c>
      <c r="E15" s="25">
        <f t="shared" si="0"/>
        <v>50512743</v>
      </c>
      <c r="F15" s="25">
        <f t="shared" si="0"/>
        <v>36247839</v>
      </c>
      <c r="G15" s="25">
        <f t="shared" si="0"/>
        <v>14490207</v>
      </c>
      <c r="H15" s="25">
        <f t="shared" si="0"/>
        <v>12593571</v>
      </c>
      <c r="I15" s="25">
        <f t="shared" si="0"/>
        <v>5795303</v>
      </c>
      <c r="J15" s="26">
        <f t="shared" si="0"/>
        <v>3702931</v>
      </c>
      <c r="K15" s="25">
        <f>SUM(K16+K26+K33+K35+K44+K49)</f>
        <v>870233852</v>
      </c>
      <c r="L15" s="71"/>
      <c r="M15" s="72"/>
    </row>
    <row r="16" spans="1:13" s="68" customFormat="1" ht="15" x14ac:dyDescent="0.2">
      <c r="A16" s="73">
        <v>1010000</v>
      </c>
      <c r="B16" s="74" t="s">
        <v>19</v>
      </c>
      <c r="C16" s="27">
        <f t="shared" ref="C16:J16" si="1">SUM(C17:C24)-C19</f>
        <v>361342922</v>
      </c>
      <c r="D16" s="27">
        <f t="shared" si="1"/>
        <v>135342827</v>
      </c>
      <c r="E16" s="27">
        <f t="shared" si="1"/>
        <v>20927534</v>
      </c>
      <c r="F16" s="27">
        <f t="shared" si="1"/>
        <v>6885146</v>
      </c>
      <c r="G16" s="27">
        <f t="shared" si="1"/>
        <v>3251761</v>
      </c>
      <c r="H16" s="27">
        <f t="shared" si="1"/>
        <v>6113529</v>
      </c>
      <c r="I16" s="27">
        <f t="shared" si="1"/>
        <v>1943265</v>
      </c>
      <c r="J16" s="28">
        <f t="shared" si="1"/>
        <v>1386722</v>
      </c>
      <c r="K16" s="29">
        <f t="shared" ref="K16:K24" si="2">SUM(C16+D16+E16+F16+G16+H16+I16+J16)</f>
        <v>537193706</v>
      </c>
      <c r="L16" s="71"/>
      <c r="M16" s="72"/>
    </row>
    <row r="17" spans="1:13" s="68" customFormat="1" ht="15" x14ac:dyDescent="0.2">
      <c r="A17" s="75">
        <v>1010100</v>
      </c>
      <c r="B17" s="76" t="s">
        <v>20</v>
      </c>
      <c r="C17" s="30">
        <v>0</v>
      </c>
      <c r="D17" s="30">
        <v>0</v>
      </c>
      <c r="E17" s="30">
        <v>0</v>
      </c>
      <c r="F17" s="31">
        <v>0</v>
      </c>
      <c r="G17" s="31">
        <v>0</v>
      </c>
      <c r="H17" s="30">
        <v>0</v>
      </c>
      <c r="I17" s="30">
        <v>0</v>
      </c>
      <c r="J17" s="32">
        <v>0</v>
      </c>
      <c r="K17" s="29">
        <f t="shared" si="2"/>
        <v>0</v>
      </c>
      <c r="L17" s="71"/>
      <c r="M17" s="72"/>
    </row>
    <row r="18" spans="1:13" s="68" customFormat="1" ht="42.75" x14ac:dyDescent="0.2">
      <c r="A18" s="75">
        <v>1010200</v>
      </c>
      <c r="B18" s="76" t="s">
        <v>21</v>
      </c>
      <c r="C18" s="30">
        <v>303089610</v>
      </c>
      <c r="D18" s="30">
        <v>122997141</v>
      </c>
      <c r="E18" s="30">
        <f t="shared" ref="E18:J18" si="3">E19</f>
        <v>19537985</v>
      </c>
      <c r="F18" s="30">
        <f t="shared" si="3"/>
        <v>6252129</v>
      </c>
      <c r="G18" s="30">
        <f t="shared" si="3"/>
        <v>2834896</v>
      </c>
      <c r="H18" s="30">
        <f t="shared" si="3"/>
        <v>5480512</v>
      </c>
      <c r="I18" s="30">
        <f t="shared" si="3"/>
        <v>1773432</v>
      </c>
      <c r="J18" s="30">
        <f t="shared" si="3"/>
        <v>1108813</v>
      </c>
      <c r="K18" s="29">
        <f t="shared" si="2"/>
        <v>463074518</v>
      </c>
      <c r="L18" s="71"/>
      <c r="M18" s="72"/>
    </row>
    <row r="19" spans="1:13" s="68" customFormat="1" ht="45" x14ac:dyDescent="0.25">
      <c r="A19" s="77">
        <v>1010290</v>
      </c>
      <c r="B19" s="78" t="s">
        <v>22</v>
      </c>
      <c r="C19" s="33">
        <v>114445114</v>
      </c>
      <c r="D19" s="33">
        <v>26530842</v>
      </c>
      <c r="E19" s="33">
        <v>19537985</v>
      </c>
      <c r="F19" s="33">
        <v>6252129</v>
      </c>
      <c r="G19" s="33">
        <v>2834896</v>
      </c>
      <c r="H19" s="33">
        <v>5480512</v>
      </c>
      <c r="I19" s="33">
        <v>1773432</v>
      </c>
      <c r="J19" s="34">
        <v>1108813</v>
      </c>
      <c r="K19" s="35">
        <f t="shared" si="2"/>
        <v>177963723</v>
      </c>
      <c r="L19" s="71"/>
      <c r="M19" s="72"/>
    </row>
    <row r="20" spans="1:13" s="68" customFormat="1" ht="15" x14ac:dyDescent="0.2">
      <c r="A20" s="75">
        <v>1010400</v>
      </c>
      <c r="B20" s="79" t="s">
        <v>23</v>
      </c>
      <c r="C20" s="31">
        <v>2809976</v>
      </c>
      <c r="D20" s="31">
        <v>169834</v>
      </c>
      <c r="E20" s="31">
        <v>1389549</v>
      </c>
      <c r="F20" s="31">
        <v>633017</v>
      </c>
      <c r="G20" s="31">
        <v>416865</v>
      </c>
      <c r="H20" s="31">
        <v>633017</v>
      </c>
      <c r="I20" s="31">
        <v>169833</v>
      </c>
      <c r="J20" s="36">
        <v>277909</v>
      </c>
      <c r="K20" s="29">
        <f t="shared" si="2"/>
        <v>6500000</v>
      </c>
      <c r="L20" s="71"/>
      <c r="M20" s="72"/>
    </row>
    <row r="21" spans="1:13" s="68" customFormat="1" ht="42.75" x14ac:dyDescent="0.2">
      <c r="A21" s="75">
        <v>1010500</v>
      </c>
      <c r="B21" s="80" t="s">
        <v>78</v>
      </c>
      <c r="C21" s="31"/>
      <c r="D21" s="31"/>
      <c r="E21" s="31"/>
      <c r="F21" s="31"/>
      <c r="G21" s="31"/>
      <c r="H21" s="31"/>
      <c r="I21" s="31"/>
      <c r="J21" s="36"/>
      <c r="K21" s="29"/>
      <c r="L21" s="71"/>
      <c r="M21" s="72"/>
    </row>
    <row r="22" spans="1:13" s="68" customFormat="1" ht="57" x14ac:dyDescent="0.2">
      <c r="A22" s="75">
        <v>1010600</v>
      </c>
      <c r="B22" s="81" t="s">
        <v>24</v>
      </c>
      <c r="C22" s="31">
        <v>6854071</v>
      </c>
      <c r="D22" s="31">
        <v>123100</v>
      </c>
      <c r="E22" s="31">
        <v>0</v>
      </c>
      <c r="F22" s="31">
        <v>0</v>
      </c>
      <c r="G22" s="31">
        <v>0</v>
      </c>
      <c r="H22" s="31">
        <v>0</v>
      </c>
      <c r="I22" s="31">
        <v>0</v>
      </c>
      <c r="J22" s="36">
        <v>0</v>
      </c>
      <c r="K22" s="29">
        <f t="shared" si="2"/>
        <v>6977171</v>
      </c>
      <c r="L22" s="71"/>
      <c r="M22" s="72"/>
    </row>
    <row r="23" spans="1:13" s="68" customFormat="1" ht="42.75" x14ac:dyDescent="0.2">
      <c r="A23" s="75">
        <v>1010601</v>
      </c>
      <c r="B23" s="76" t="s">
        <v>25</v>
      </c>
      <c r="C23" s="31">
        <v>5051701</v>
      </c>
      <c r="D23" s="31">
        <v>60446</v>
      </c>
      <c r="E23" s="31"/>
      <c r="F23" s="31"/>
      <c r="G23" s="31"/>
      <c r="H23" s="31"/>
      <c r="I23" s="31"/>
      <c r="J23" s="36"/>
      <c r="K23" s="29">
        <f t="shared" si="2"/>
        <v>5112147</v>
      </c>
      <c r="L23" s="71"/>
      <c r="M23" s="72"/>
    </row>
    <row r="24" spans="1:13" s="68" customFormat="1" ht="15" x14ac:dyDescent="0.2">
      <c r="A24" s="75">
        <v>1010700</v>
      </c>
      <c r="B24" s="76" t="s">
        <v>26</v>
      </c>
      <c r="C24" s="30">
        <v>43537564</v>
      </c>
      <c r="D24" s="30">
        <v>11992306</v>
      </c>
      <c r="E24" s="30"/>
      <c r="F24" s="30"/>
      <c r="G24" s="31"/>
      <c r="H24" s="30"/>
      <c r="I24" s="30"/>
      <c r="J24" s="36"/>
      <c r="K24" s="29">
        <f t="shared" si="2"/>
        <v>55529870</v>
      </c>
      <c r="L24" s="71"/>
      <c r="M24" s="72"/>
    </row>
    <row r="25" spans="1:13" s="82" customFormat="1" ht="15" x14ac:dyDescent="0.2">
      <c r="A25" s="77"/>
      <c r="B25" s="76"/>
      <c r="C25" s="30"/>
      <c r="D25" s="30"/>
      <c r="E25" s="30"/>
      <c r="F25" s="30"/>
      <c r="G25" s="30"/>
      <c r="H25" s="30"/>
      <c r="I25" s="30"/>
      <c r="J25" s="32"/>
      <c r="K25" s="29"/>
      <c r="L25" s="71"/>
      <c r="M25" s="72"/>
    </row>
    <row r="26" spans="1:13" s="68" customFormat="1" ht="42.75" x14ac:dyDescent="0.2">
      <c r="A26" s="75">
        <v>1020000</v>
      </c>
      <c r="B26" s="76" t="s">
        <v>27</v>
      </c>
      <c r="C26" s="30">
        <f t="shared" ref="C26:J26" si="4">SUM(C27:C31)</f>
        <v>161632963</v>
      </c>
      <c r="D26" s="30">
        <f t="shared" si="4"/>
        <v>118923</v>
      </c>
      <c r="E26" s="30">
        <f t="shared" si="4"/>
        <v>16137479</v>
      </c>
      <c r="F26" s="30">
        <f t="shared" si="4"/>
        <v>5050503</v>
      </c>
      <c r="G26" s="30">
        <f t="shared" si="4"/>
        <v>6372190</v>
      </c>
      <c r="H26" s="30">
        <f t="shared" si="4"/>
        <v>157684</v>
      </c>
      <c r="I26" s="30">
        <f t="shared" si="4"/>
        <v>33408</v>
      </c>
      <c r="J26" s="32">
        <f t="shared" si="4"/>
        <v>141083</v>
      </c>
      <c r="K26" s="29">
        <f t="shared" ref="K26:K31" si="5">SUM(C26+D26+E26+F26+G26+H26+I26+J26)</f>
        <v>189644233</v>
      </c>
      <c r="L26" s="71"/>
      <c r="M26" s="72"/>
    </row>
    <row r="27" spans="1:13" s="68" customFormat="1" ht="15" x14ac:dyDescent="0.2">
      <c r="A27" s="75">
        <v>1020100</v>
      </c>
      <c r="B27" s="76" t="s">
        <v>28</v>
      </c>
      <c r="C27" s="30">
        <v>0</v>
      </c>
      <c r="D27" s="30">
        <v>0</v>
      </c>
      <c r="E27" s="31">
        <v>0</v>
      </c>
      <c r="F27" s="31">
        <v>0</v>
      </c>
      <c r="G27" s="31">
        <v>0</v>
      </c>
      <c r="H27" s="30">
        <v>0</v>
      </c>
      <c r="I27" s="30">
        <v>0</v>
      </c>
      <c r="J27" s="32">
        <v>0</v>
      </c>
      <c r="K27" s="29">
        <f t="shared" si="5"/>
        <v>0</v>
      </c>
      <c r="L27" s="71"/>
      <c r="M27" s="72"/>
    </row>
    <row r="28" spans="1:13" s="68" customFormat="1" ht="28.5" x14ac:dyDescent="0.2">
      <c r="A28" s="75">
        <v>1020200</v>
      </c>
      <c r="B28" s="76" t="s">
        <v>29</v>
      </c>
      <c r="C28" s="30">
        <v>28624007</v>
      </c>
      <c r="D28" s="30">
        <v>0</v>
      </c>
      <c r="E28" s="30">
        <v>12249203</v>
      </c>
      <c r="F28" s="30">
        <v>126841</v>
      </c>
      <c r="G28" s="30">
        <v>3846518</v>
      </c>
      <c r="H28" s="31">
        <v>19897</v>
      </c>
      <c r="I28" s="30">
        <v>0</v>
      </c>
      <c r="J28" s="32">
        <v>72799</v>
      </c>
      <c r="K28" s="29">
        <f t="shared" si="5"/>
        <v>44939265</v>
      </c>
      <c r="L28" s="71"/>
      <c r="M28" s="72"/>
    </row>
    <row r="29" spans="1:13" s="82" customFormat="1" ht="28.5" x14ac:dyDescent="0.2">
      <c r="A29" s="75">
        <v>1020300</v>
      </c>
      <c r="B29" s="76" t="s">
        <v>30</v>
      </c>
      <c r="C29" s="30">
        <v>130849954</v>
      </c>
      <c r="D29" s="30">
        <v>0</v>
      </c>
      <c r="E29" s="30">
        <v>3630382</v>
      </c>
      <c r="F29" s="30">
        <v>4732026</v>
      </c>
      <c r="G29" s="30">
        <v>2408651</v>
      </c>
      <c r="H29" s="30">
        <v>0</v>
      </c>
      <c r="I29" s="30">
        <v>0</v>
      </c>
      <c r="J29" s="32">
        <v>0</v>
      </c>
      <c r="K29" s="29">
        <f t="shared" si="5"/>
        <v>141621013</v>
      </c>
      <c r="L29" s="71"/>
      <c r="M29" s="72"/>
    </row>
    <row r="30" spans="1:13" s="68" customFormat="1" ht="28.5" x14ac:dyDescent="0.2">
      <c r="A30" s="75">
        <v>1020400</v>
      </c>
      <c r="B30" s="80" t="s">
        <v>31</v>
      </c>
      <c r="C30" s="30">
        <v>622660</v>
      </c>
      <c r="D30" s="30">
        <v>0</v>
      </c>
      <c r="E30" s="30">
        <v>0</v>
      </c>
      <c r="F30" s="30">
        <v>0</v>
      </c>
      <c r="G30" s="30">
        <v>47873</v>
      </c>
      <c r="H30" s="30">
        <v>3955</v>
      </c>
      <c r="I30" s="30">
        <v>0</v>
      </c>
      <c r="J30" s="32">
        <v>76</v>
      </c>
      <c r="K30" s="29">
        <f t="shared" si="5"/>
        <v>674564</v>
      </c>
      <c r="L30" s="71"/>
      <c r="M30" s="72"/>
    </row>
    <row r="31" spans="1:13" s="68" customFormat="1" ht="28.5" x14ac:dyDescent="0.2">
      <c r="A31" s="75">
        <v>1020500</v>
      </c>
      <c r="B31" s="76" t="s">
        <v>32</v>
      </c>
      <c r="C31" s="30">
        <v>1536342</v>
      </c>
      <c r="D31" s="30">
        <v>118923</v>
      </c>
      <c r="E31" s="30">
        <v>257894</v>
      </c>
      <c r="F31" s="30">
        <v>191636</v>
      </c>
      <c r="G31" s="30">
        <v>69148</v>
      </c>
      <c r="H31" s="30">
        <v>133832</v>
      </c>
      <c r="I31" s="30">
        <v>33408</v>
      </c>
      <c r="J31" s="36">
        <v>68208</v>
      </c>
      <c r="K31" s="29">
        <f t="shared" si="5"/>
        <v>2409391</v>
      </c>
      <c r="L31" s="71"/>
      <c r="M31" s="72"/>
    </row>
    <row r="32" spans="1:13" s="68" customFormat="1" ht="15" x14ac:dyDescent="0.2">
      <c r="A32" s="75"/>
      <c r="B32" s="76"/>
      <c r="C32" s="30"/>
      <c r="D32" s="30"/>
      <c r="E32" s="30"/>
      <c r="F32" s="30"/>
      <c r="G32" s="30"/>
      <c r="H32" s="30"/>
      <c r="I32" s="30"/>
      <c r="J32" s="32"/>
      <c r="K32" s="29"/>
      <c r="L32" s="71"/>
      <c r="M32" s="72"/>
    </row>
    <row r="33" spans="1:13" s="68" customFormat="1" ht="15" x14ac:dyDescent="0.2">
      <c r="A33" s="75">
        <v>1040000</v>
      </c>
      <c r="B33" s="76" t="s">
        <v>33</v>
      </c>
      <c r="C33" s="31">
        <v>0</v>
      </c>
      <c r="D33" s="31">
        <v>0</v>
      </c>
      <c r="E33" s="31">
        <v>0</v>
      </c>
      <c r="F33" s="30">
        <v>0</v>
      </c>
      <c r="G33" s="30">
        <v>0</v>
      </c>
      <c r="H33" s="30">
        <v>0</v>
      </c>
      <c r="I33" s="30">
        <v>0</v>
      </c>
      <c r="J33" s="32">
        <v>0</v>
      </c>
      <c r="K33" s="29">
        <f>SUM(C33+D33+E33+F33+G33+H33+I33+J33)</f>
        <v>0</v>
      </c>
      <c r="L33" s="71"/>
      <c r="M33" s="72"/>
    </row>
    <row r="34" spans="1:13" s="68" customFormat="1" ht="15" x14ac:dyDescent="0.25">
      <c r="A34" s="77"/>
      <c r="B34" s="78"/>
      <c r="C34" s="30"/>
      <c r="D34" s="30"/>
      <c r="E34" s="30"/>
      <c r="F34" s="30"/>
      <c r="G34" s="30"/>
      <c r="H34" s="30"/>
      <c r="I34" s="30"/>
      <c r="J34" s="32"/>
      <c r="K34" s="29"/>
      <c r="L34" s="71"/>
      <c r="M34" s="72"/>
    </row>
    <row r="35" spans="1:13" s="68" customFormat="1" ht="28.5" x14ac:dyDescent="0.2">
      <c r="A35" s="75">
        <v>1050000</v>
      </c>
      <c r="B35" s="76" t="s">
        <v>34</v>
      </c>
      <c r="C35" s="31">
        <v>10732230</v>
      </c>
      <c r="D35" s="31">
        <v>3314471</v>
      </c>
      <c r="E35" s="31">
        <v>2070690</v>
      </c>
      <c r="F35" s="31">
        <v>18819977</v>
      </c>
      <c r="G35" s="31">
        <v>1134450</v>
      </c>
      <c r="H35" s="31">
        <v>2160731</v>
      </c>
      <c r="I35" s="31">
        <v>2664715</v>
      </c>
      <c r="J35" s="36">
        <v>765129</v>
      </c>
      <c r="K35" s="29">
        <f t="shared" ref="K35:K41" si="6">SUM(C35+D35+E35+F35+G35+H35+I35+J35)</f>
        <v>41662393</v>
      </c>
      <c r="L35" s="71"/>
      <c r="M35" s="72"/>
    </row>
    <row r="36" spans="1:13" s="68" customFormat="1" ht="15" x14ac:dyDescent="0.2">
      <c r="A36" s="75">
        <v>1050100</v>
      </c>
      <c r="B36" s="76" t="s">
        <v>35</v>
      </c>
      <c r="C36" s="30">
        <f>SUM(C37:C38)</f>
        <v>2891734</v>
      </c>
      <c r="D36" s="30">
        <f t="shared" ref="D36:J36" si="7">SUM(D37:D38)</f>
        <v>27569</v>
      </c>
      <c r="E36" s="30">
        <f t="shared" si="7"/>
        <v>0</v>
      </c>
      <c r="F36" s="30">
        <f t="shared" si="7"/>
        <v>0</v>
      </c>
      <c r="G36" s="30">
        <f t="shared" si="7"/>
        <v>0</v>
      </c>
      <c r="H36" s="30">
        <f t="shared" si="7"/>
        <v>0</v>
      </c>
      <c r="I36" s="30">
        <f t="shared" si="7"/>
        <v>0</v>
      </c>
      <c r="J36" s="32">
        <f t="shared" si="7"/>
        <v>0</v>
      </c>
      <c r="K36" s="29">
        <f t="shared" si="6"/>
        <v>2919303</v>
      </c>
      <c r="L36" s="71"/>
      <c r="M36" s="72"/>
    </row>
    <row r="37" spans="1:13" s="68" customFormat="1" ht="30" x14ac:dyDescent="0.25">
      <c r="A37" s="77">
        <v>1050101</v>
      </c>
      <c r="B37" s="78" t="s">
        <v>36</v>
      </c>
      <c r="C37" s="35">
        <v>128881</v>
      </c>
      <c r="D37" s="35">
        <v>0</v>
      </c>
      <c r="E37" s="35"/>
      <c r="F37" s="35"/>
      <c r="G37" s="35"/>
      <c r="H37" s="35"/>
      <c r="I37" s="35"/>
      <c r="J37" s="37"/>
      <c r="K37" s="35">
        <f t="shared" si="6"/>
        <v>128881</v>
      </c>
      <c r="L37" s="71"/>
      <c r="M37" s="72"/>
    </row>
    <row r="38" spans="1:13" s="68" customFormat="1" ht="30" x14ac:dyDescent="0.25">
      <c r="A38" s="77">
        <v>1050102</v>
      </c>
      <c r="B38" s="78" t="s">
        <v>37</v>
      </c>
      <c r="C38" s="33">
        <v>2762853</v>
      </c>
      <c r="D38" s="33">
        <v>27569</v>
      </c>
      <c r="E38" s="33"/>
      <c r="F38" s="33"/>
      <c r="G38" s="33"/>
      <c r="H38" s="33"/>
      <c r="I38" s="33"/>
      <c r="J38" s="34"/>
      <c r="K38" s="35">
        <f t="shared" si="6"/>
        <v>2790422</v>
      </c>
      <c r="L38" s="71"/>
      <c r="M38" s="72"/>
    </row>
    <row r="39" spans="1:13" s="68" customFormat="1" ht="42.75" x14ac:dyDescent="0.2">
      <c r="A39" s="75">
        <v>1050200</v>
      </c>
      <c r="B39" s="76" t="s">
        <v>38</v>
      </c>
      <c r="C39" s="31">
        <v>7051533</v>
      </c>
      <c r="D39" s="31">
        <v>3286902</v>
      </c>
      <c r="E39" s="31">
        <v>1682700</v>
      </c>
      <c r="F39" s="31">
        <v>1483527</v>
      </c>
      <c r="G39" s="31">
        <v>13914</v>
      </c>
      <c r="H39" s="31">
        <v>295504</v>
      </c>
      <c r="I39" s="31">
        <v>96005</v>
      </c>
      <c r="J39" s="36">
        <v>604887</v>
      </c>
      <c r="K39" s="29">
        <f t="shared" si="6"/>
        <v>14514972</v>
      </c>
      <c r="L39" s="71"/>
      <c r="M39" s="72"/>
    </row>
    <row r="40" spans="1:13" s="68" customFormat="1" ht="57" x14ac:dyDescent="0.2">
      <c r="A40" s="75">
        <v>1050400</v>
      </c>
      <c r="B40" s="76" t="s">
        <v>39</v>
      </c>
      <c r="C40" s="31">
        <v>0</v>
      </c>
      <c r="D40" s="31">
        <v>0</v>
      </c>
      <c r="E40" s="30">
        <v>224854</v>
      </c>
      <c r="F40" s="30">
        <v>10990697</v>
      </c>
      <c r="G40" s="31">
        <v>775416</v>
      </c>
      <c r="H40" s="30">
        <v>672977</v>
      </c>
      <c r="I40" s="30">
        <v>1929754</v>
      </c>
      <c r="J40" s="32">
        <v>97044</v>
      </c>
      <c r="K40" s="29">
        <f t="shared" si="6"/>
        <v>14690742</v>
      </c>
      <c r="L40" s="71"/>
      <c r="M40" s="72"/>
    </row>
    <row r="41" spans="1:13" s="82" customFormat="1" ht="28.5" x14ac:dyDescent="0.2">
      <c r="A41" s="75">
        <v>1051100</v>
      </c>
      <c r="B41" s="76" t="s">
        <v>40</v>
      </c>
      <c r="C41" s="31">
        <v>465159</v>
      </c>
      <c r="D41" s="31">
        <v>0</v>
      </c>
      <c r="E41" s="31">
        <v>93339</v>
      </c>
      <c r="F41" s="31"/>
      <c r="G41" s="31"/>
      <c r="H41" s="31"/>
      <c r="I41" s="31"/>
      <c r="J41" s="36"/>
      <c r="K41" s="29">
        <f t="shared" si="6"/>
        <v>558498</v>
      </c>
      <c r="L41" s="71"/>
      <c r="M41" s="72"/>
    </row>
    <row r="42" spans="1:13" s="82" customFormat="1" ht="28.5" x14ac:dyDescent="0.2">
      <c r="A42" s="75">
        <v>1051200</v>
      </c>
      <c r="B42" s="76" t="s">
        <v>41</v>
      </c>
      <c r="C42" s="17">
        <v>0</v>
      </c>
      <c r="D42" s="17">
        <v>0</v>
      </c>
      <c r="E42" s="17">
        <f>75344-8634</f>
        <v>66710</v>
      </c>
      <c r="F42" s="17">
        <f>7147797-819086</f>
        <v>6328711</v>
      </c>
      <c r="G42" s="17">
        <f>361291-41401</f>
        <v>319890</v>
      </c>
      <c r="H42" s="17">
        <f>1277204-146358</f>
        <v>1130846</v>
      </c>
      <c r="I42" s="17">
        <f>695208-79666</f>
        <v>615542</v>
      </c>
      <c r="J42" s="18">
        <f>59471-6815</f>
        <v>52656</v>
      </c>
      <c r="K42" s="16">
        <f t="shared" ref="K42" si="8">SUM(C42+D42+E42+F42+G42+H42+I42+J42)</f>
        <v>8514355</v>
      </c>
      <c r="L42" s="71"/>
      <c r="M42" s="72"/>
    </row>
    <row r="43" spans="1:13" s="68" customFormat="1" ht="15" x14ac:dyDescent="0.25">
      <c r="A43" s="77"/>
      <c r="B43" s="78"/>
      <c r="C43" s="38"/>
      <c r="D43" s="38"/>
      <c r="E43" s="38"/>
      <c r="F43" s="38"/>
      <c r="G43" s="38"/>
      <c r="H43" s="38"/>
      <c r="I43" s="38"/>
      <c r="J43" s="38"/>
      <c r="K43" s="38"/>
      <c r="L43" s="71"/>
      <c r="M43" s="72"/>
    </row>
    <row r="44" spans="1:13" s="68" customFormat="1" ht="28.5" x14ac:dyDescent="0.2">
      <c r="A44" s="75">
        <v>1060000</v>
      </c>
      <c r="B44" s="76" t="s">
        <v>42</v>
      </c>
      <c r="C44" s="30">
        <f>SUM(C45)</f>
        <v>62295570</v>
      </c>
      <c r="D44" s="30">
        <f t="shared" ref="D44:J44" si="9">SUM(D45)</f>
        <v>0</v>
      </c>
      <c r="E44" s="30">
        <f t="shared" si="9"/>
        <v>6490124</v>
      </c>
      <c r="F44" s="30">
        <f t="shared" si="9"/>
        <v>1121911</v>
      </c>
      <c r="G44" s="30">
        <f t="shared" si="9"/>
        <v>515513</v>
      </c>
      <c r="H44" s="30">
        <f t="shared" si="9"/>
        <v>972221</v>
      </c>
      <c r="I44" s="30">
        <f t="shared" si="9"/>
        <v>0</v>
      </c>
      <c r="J44" s="32">
        <f t="shared" si="9"/>
        <v>338181</v>
      </c>
      <c r="K44" s="29">
        <f>SUM(C44+D44+E44+F44+G44+H44+I44+J44)</f>
        <v>71733520</v>
      </c>
      <c r="L44" s="71"/>
      <c r="M44" s="72"/>
    </row>
    <row r="45" spans="1:13" s="68" customFormat="1" ht="15" x14ac:dyDescent="0.2">
      <c r="A45" s="75">
        <v>1060100</v>
      </c>
      <c r="B45" s="76" t="s">
        <v>43</v>
      </c>
      <c r="C45" s="30">
        <f t="shared" ref="C45:J45" si="10">SUM(C46:C47)</f>
        <v>62295570</v>
      </c>
      <c r="D45" s="30">
        <f t="shared" si="10"/>
        <v>0</v>
      </c>
      <c r="E45" s="30">
        <f t="shared" si="10"/>
        <v>6490124</v>
      </c>
      <c r="F45" s="30">
        <f t="shared" si="10"/>
        <v>1121911</v>
      </c>
      <c r="G45" s="30">
        <f t="shared" si="10"/>
        <v>515513</v>
      </c>
      <c r="H45" s="30">
        <f t="shared" si="10"/>
        <v>972221</v>
      </c>
      <c r="I45" s="30">
        <f t="shared" si="10"/>
        <v>0</v>
      </c>
      <c r="J45" s="32">
        <f t="shared" si="10"/>
        <v>338181</v>
      </c>
      <c r="K45" s="30">
        <f>SUM(K46:K47)</f>
        <v>71733520</v>
      </c>
      <c r="L45" s="71"/>
      <c r="M45" s="72"/>
    </row>
    <row r="46" spans="1:13" s="117" customFormat="1" ht="15" x14ac:dyDescent="0.25">
      <c r="A46" s="110">
        <v>1060101</v>
      </c>
      <c r="B46" s="111" t="s">
        <v>44</v>
      </c>
      <c r="C46" s="112">
        <v>36327907</v>
      </c>
      <c r="D46" s="112">
        <v>0</v>
      </c>
      <c r="E46" s="112">
        <v>6490124</v>
      </c>
      <c r="F46" s="112">
        <v>1121911</v>
      </c>
      <c r="G46" s="112">
        <v>515513</v>
      </c>
      <c r="H46" s="112">
        <v>972221</v>
      </c>
      <c r="I46" s="112">
        <v>0</v>
      </c>
      <c r="J46" s="113">
        <v>338181</v>
      </c>
      <c r="K46" s="114">
        <f>SUM(C46:J46)</f>
        <v>45765857</v>
      </c>
      <c r="L46" s="115"/>
      <c r="M46" s="116"/>
    </row>
    <row r="47" spans="1:13" s="68" customFormat="1" ht="15" x14ac:dyDescent="0.25">
      <c r="A47" s="77">
        <v>1060102</v>
      </c>
      <c r="B47" s="78" t="s">
        <v>45</v>
      </c>
      <c r="C47" s="33">
        <v>25967663</v>
      </c>
      <c r="D47" s="33">
        <v>0</v>
      </c>
      <c r="E47" s="33">
        <v>0</v>
      </c>
      <c r="F47" s="33">
        <v>0</v>
      </c>
      <c r="G47" s="33">
        <v>0</v>
      </c>
      <c r="H47" s="33">
        <v>0</v>
      </c>
      <c r="I47" s="33">
        <v>0</v>
      </c>
      <c r="J47" s="34">
        <v>0</v>
      </c>
      <c r="K47" s="35">
        <f>SUM(C47+D47+E47+F47+G47+H47+I47+J47)</f>
        <v>25967663</v>
      </c>
      <c r="L47" s="71"/>
      <c r="M47" s="72"/>
    </row>
    <row r="48" spans="1:13" s="68" customFormat="1" ht="15" x14ac:dyDescent="0.2">
      <c r="A48" s="75"/>
      <c r="B48" s="76"/>
      <c r="C48" s="38"/>
      <c r="D48" s="38"/>
      <c r="E48" s="38"/>
      <c r="F48" s="38"/>
      <c r="G48" s="38"/>
      <c r="H48" s="38"/>
      <c r="I48" s="38"/>
      <c r="J48" s="39"/>
      <c r="K48" s="29"/>
      <c r="L48" s="71"/>
      <c r="M48" s="72"/>
    </row>
    <row r="49" spans="1:13" s="68" customFormat="1" ht="15" x14ac:dyDescent="0.2">
      <c r="A49" s="75">
        <v>1400000</v>
      </c>
      <c r="B49" s="76" t="s">
        <v>46</v>
      </c>
      <c r="C49" s="30">
        <f>SUM(C50)</f>
        <v>11828495</v>
      </c>
      <c r="D49" s="30">
        <f t="shared" ref="D49:J49" si="11">SUM(D50)</f>
        <v>282857</v>
      </c>
      <c r="E49" s="31">
        <f t="shared" si="11"/>
        <v>4886916</v>
      </c>
      <c r="F49" s="31">
        <f t="shared" si="11"/>
        <v>4370302</v>
      </c>
      <c r="G49" s="31">
        <f t="shared" si="11"/>
        <v>3216293</v>
      </c>
      <c r="H49" s="31">
        <f t="shared" si="11"/>
        <v>3189406</v>
      </c>
      <c r="I49" s="31">
        <f t="shared" si="11"/>
        <v>1153915</v>
      </c>
      <c r="J49" s="36">
        <f t="shared" si="11"/>
        <v>1071816</v>
      </c>
      <c r="K49" s="29">
        <f>SUM(C49+D49+E49+F49+G49+H49+I49+J49)</f>
        <v>30000000</v>
      </c>
      <c r="L49" s="71"/>
      <c r="M49" s="72"/>
    </row>
    <row r="50" spans="1:13" s="68" customFormat="1" ht="15" x14ac:dyDescent="0.2">
      <c r="A50" s="75">
        <v>1400100</v>
      </c>
      <c r="B50" s="76" t="s">
        <v>47</v>
      </c>
      <c r="C50" s="38">
        <v>11828495</v>
      </c>
      <c r="D50" s="38">
        <v>282857</v>
      </c>
      <c r="E50" s="38">
        <v>4886916</v>
      </c>
      <c r="F50" s="33">
        <v>4370302</v>
      </c>
      <c r="G50" s="38">
        <v>3216293</v>
      </c>
      <c r="H50" s="38">
        <v>3189406</v>
      </c>
      <c r="I50" s="38">
        <v>1153915</v>
      </c>
      <c r="J50" s="39">
        <v>1071816</v>
      </c>
      <c r="K50" s="35">
        <f>SUM(C50+D50+E50+F50+G50+H50+I50+J50)</f>
        <v>30000000</v>
      </c>
      <c r="L50" s="71"/>
      <c r="M50" s="72"/>
    </row>
    <row r="51" spans="1:13" s="68" customFormat="1" ht="15.75" thickBot="1" x14ac:dyDescent="0.3">
      <c r="A51" s="83"/>
      <c r="B51" s="84"/>
      <c r="C51" s="40"/>
      <c r="D51" s="40"/>
      <c r="E51" s="40"/>
      <c r="F51" s="40"/>
      <c r="G51" s="40"/>
      <c r="H51" s="40"/>
      <c r="I51" s="40"/>
      <c r="J51" s="41"/>
      <c r="K51" s="42"/>
      <c r="L51" s="71"/>
      <c r="M51" s="72"/>
    </row>
    <row r="52" spans="1:13" s="68" customFormat="1" ht="15.75" thickBot="1" x14ac:dyDescent="0.3">
      <c r="A52" s="85">
        <v>2000000</v>
      </c>
      <c r="B52" s="86" t="s">
        <v>48</v>
      </c>
      <c r="C52" s="43">
        <f>C53+C61+C64+C66+C68+C70</f>
        <v>57293058</v>
      </c>
      <c r="D52" s="43">
        <f t="shared" ref="D52:J52" si="12">D53+D61+D64+D66+D68+D70</f>
        <v>65824</v>
      </c>
      <c r="E52" s="43">
        <f t="shared" si="12"/>
        <v>7255935</v>
      </c>
      <c r="F52" s="43">
        <f t="shared" si="12"/>
        <v>3188068</v>
      </c>
      <c r="G52" s="43">
        <f t="shared" si="12"/>
        <v>2159933</v>
      </c>
      <c r="H52" s="43">
        <f t="shared" si="12"/>
        <v>1701969</v>
      </c>
      <c r="I52" s="43">
        <f t="shared" si="12"/>
        <v>1116275</v>
      </c>
      <c r="J52" s="44">
        <f t="shared" si="12"/>
        <v>1183001</v>
      </c>
      <c r="K52" s="43">
        <f>K53+K61+K64+K66+K68+K70</f>
        <v>73964063</v>
      </c>
      <c r="L52" s="71"/>
      <c r="M52" s="72"/>
    </row>
    <row r="53" spans="1:13" s="68" customFormat="1" ht="42.75" x14ac:dyDescent="0.2">
      <c r="A53" s="73">
        <v>2010000</v>
      </c>
      <c r="B53" s="76" t="s">
        <v>49</v>
      </c>
      <c r="C53" s="31">
        <v>22166337</v>
      </c>
      <c r="D53" s="31">
        <v>16761</v>
      </c>
      <c r="E53" s="31">
        <v>1368328</v>
      </c>
      <c r="F53" s="31">
        <v>377668</v>
      </c>
      <c r="G53" s="30">
        <v>333571</v>
      </c>
      <c r="H53" s="45">
        <v>266885</v>
      </c>
      <c r="I53" s="30">
        <v>127624</v>
      </c>
      <c r="J53" s="32">
        <v>354644</v>
      </c>
      <c r="K53" s="29">
        <f t="shared" ref="K53:K64" si="13">SUM(C53+D53+E53+F53+G53+H53+I53+J53)</f>
        <v>25011818</v>
      </c>
      <c r="L53" s="71"/>
      <c r="M53" s="72"/>
    </row>
    <row r="54" spans="1:13" s="68" customFormat="1" ht="42.75" x14ac:dyDescent="0.2">
      <c r="A54" s="75">
        <v>2010200</v>
      </c>
      <c r="B54" s="76" t="s">
        <v>50</v>
      </c>
      <c r="C54" s="30">
        <v>2027890</v>
      </c>
      <c r="D54" s="30">
        <v>16761</v>
      </c>
      <c r="E54" s="30">
        <v>130253</v>
      </c>
      <c r="F54" s="30">
        <v>265200</v>
      </c>
      <c r="G54" s="31">
        <v>28841</v>
      </c>
      <c r="H54" s="31">
        <v>171671</v>
      </c>
      <c r="I54" s="31">
        <v>63569</v>
      </c>
      <c r="J54" s="32">
        <v>15938</v>
      </c>
      <c r="K54" s="29">
        <f t="shared" si="13"/>
        <v>2720123</v>
      </c>
      <c r="L54" s="71"/>
      <c r="M54" s="72"/>
    </row>
    <row r="55" spans="1:13" s="68" customFormat="1" ht="42.75" x14ac:dyDescent="0.2">
      <c r="A55" s="75">
        <v>2010300</v>
      </c>
      <c r="B55" s="76" t="s">
        <v>51</v>
      </c>
      <c r="C55" s="31">
        <v>5223692</v>
      </c>
      <c r="D55" s="31">
        <v>0</v>
      </c>
      <c r="E55" s="31">
        <v>0</v>
      </c>
      <c r="F55" s="31">
        <v>0</v>
      </c>
      <c r="G55" s="31">
        <v>0</v>
      </c>
      <c r="H55" s="30">
        <v>0</v>
      </c>
      <c r="I55" s="30">
        <v>0</v>
      </c>
      <c r="J55" s="32">
        <v>0</v>
      </c>
      <c r="K55" s="29">
        <f t="shared" si="13"/>
        <v>5223692</v>
      </c>
      <c r="L55" s="71"/>
      <c r="M55" s="72"/>
    </row>
    <row r="56" spans="1:13" s="68" customFormat="1" ht="28.5" x14ac:dyDescent="0.2">
      <c r="A56" s="75">
        <v>2010400</v>
      </c>
      <c r="B56" s="76" t="s">
        <v>52</v>
      </c>
      <c r="C56" s="29">
        <v>0</v>
      </c>
      <c r="D56" s="29">
        <v>0</v>
      </c>
      <c r="E56" s="31">
        <v>0</v>
      </c>
      <c r="F56" s="31">
        <v>0</v>
      </c>
      <c r="G56" s="31">
        <v>0</v>
      </c>
      <c r="H56" s="30">
        <v>0</v>
      </c>
      <c r="I56" s="30">
        <v>0</v>
      </c>
      <c r="J56" s="32">
        <v>0</v>
      </c>
      <c r="K56" s="29">
        <f t="shared" si="13"/>
        <v>0</v>
      </c>
      <c r="L56" s="71"/>
      <c r="M56" s="72"/>
    </row>
    <row r="57" spans="1:13" s="68" customFormat="1" ht="28.5" x14ac:dyDescent="0.2">
      <c r="A57" s="75">
        <v>2010500</v>
      </c>
      <c r="B57" s="76" t="s">
        <v>53</v>
      </c>
      <c r="C57" s="31">
        <v>4980</v>
      </c>
      <c r="D57" s="31">
        <v>0</v>
      </c>
      <c r="E57" s="31">
        <v>5838</v>
      </c>
      <c r="F57" s="31">
        <v>1730</v>
      </c>
      <c r="G57" s="31">
        <v>0</v>
      </c>
      <c r="H57" s="30">
        <v>5550</v>
      </c>
      <c r="I57" s="30">
        <v>5666</v>
      </c>
      <c r="J57" s="32">
        <v>0</v>
      </c>
      <c r="K57" s="29">
        <f t="shared" si="13"/>
        <v>23764</v>
      </c>
      <c r="L57" s="71"/>
      <c r="M57" s="72"/>
    </row>
    <row r="58" spans="1:13" s="68" customFormat="1" ht="28.5" x14ac:dyDescent="0.2">
      <c r="A58" s="75">
        <v>2010900</v>
      </c>
      <c r="B58" s="76" t="s">
        <v>54</v>
      </c>
      <c r="C58" s="31">
        <v>3984257</v>
      </c>
      <c r="D58" s="31">
        <v>0</v>
      </c>
      <c r="E58" s="31">
        <v>1150850</v>
      </c>
      <c r="F58" s="31">
        <v>42560</v>
      </c>
      <c r="G58" s="31">
        <v>233695</v>
      </c>
      <c r="H58" s="30">
        <v>66500</v>
      </c>
      <c r="I58" s="31">
        <v>56845</v>
      </c>
      <c r="J58" s="36">
        <v>332500</v>
      </c>
      <c r="K58" s="29">
        <f t="shared" si="13"/>
        <v>5867207</v>
      </c>
      <c r="L58" s="71"/>
      <c r="M58" s="72"/>
    </row>
    <row r="59" spans="1:13" s="68" customFormat="1" ht="29.25" x14ac:dyDescent="0.25">
      <c r="A59" s="75">
        <v>2011000</v>
      </c>
      <c r="B59" s="76" t="s">
        <v>55</v>
      </c>
      <c r="C59" s="31">
        <v>10000000</v>
      </c>
      <c r="D59" s="31">
        <v>0</v>
      </c>
      <c r="E59" s="30">
        <v>0</v>
      </c>
      <c r="F59" s="30">
        <v>0</v>
      </c>
      <c r="G59" s="30">
        <v>0</v>
      </c>
      <c r="H59" s="46">
        <v>0</v>
      </c>
      <c r="I59" s="30">
        <v>0</v>
      </c>
      <c r="J59" s="32">
        <v>0</v>
      </c>
      <c r="K59" s="29">
        <f t="shared" si="13"/>
        <v>10000000</v>
      </c>
      <c r="L59" s="71"/>
      <c r="M59" s="72"/>
    </row>
    <row r="60" spans="1:13" s="68" customFormat="1" ht="15" x14ac:dyDescent="0.2">
      <c r="A60" s="75"/>
      <c r="B60" s="76"/>
      <c r="C60" s="30"/>
      <c r="D60" s="30"/>
      <c r="E60" s="30"/>
      <c r="F60" s="30"/>
      <c r="G60" s="30"/>
      <c r="H60" s="30"/>
      <c r="I60" s="30"/>
      <c r="J60" s="32"/>
      <c r="K60" s="31">
        <f t="shared" si="13"/>
        <v>0</v>
      </c>
      <c r="L60" s="71"/>
      <c r="M60" s="72"/>
    </row>
    <row r="61" spans="1:13" s="68" customFormat="1" ht="42.75" x14ac:dyDescent="0.2">
      <c r="A61" s="75">
        <v>2020000</v>
      </c>
      <c r="B61" s="76" t="s">
        <v>56</v>
      </c>
      <c r="C61" s="30">
        <f>3208556+16873262+1160000+88693</f>
        <v>21330511</v>
      </c>
      <c r="D61" s="30">
        <v>2209</v>
      </c>
      <c r="E61" s="31">
        <v>120364</v>
      </c>
      <c r="F61" s="30">
        <v>87020</v>
      </c>
      <c r="G61" s="30">
        <v>84050</v>
      </c>
      <c r="H61" s="30">
        <v>61843</v>
      </c>
      <c r="I61" s="30">
        <v>49888</v>
      </c>
      <c r="J61" s="32">
        <v>6614</v>
      </c>
      <c r="K61" s="29">
        <f t="shared" si="13"/>
        <v>21742499</v>
      </c>
      <c r="L61" s="71"/>
      <c r="M61" s="72"/>
    </row>
    <row r="62" spans="1:13" s="68" customFormat="1" ht="45" x14ac:dyDescent="0.25">
      <c r="A62" s="77">
        <v>2020100</v>
      </c>
      <c r="B62" s="78" t="s">
        <v>57</v>
      </c>
      <c r="C62" s="33">
        <f>1500000+1160000+88693</f>
        <v>2748693</v>
      </c>
      <c r="D62" s="33">
        <v>0</v>
      </c>
      <c r="E62" s="33">
        <v>0</v>
      </c>
      <c r="F62" s="33">
        <v>0</v>
      </c>
      <c r="G62" s="33">
        <v>0</v>
      </c>
      <c r="H62" s="33">
        <v>0</v>
      </c>
      <c r="I62" s="33">
        <v>0</v>
      </c>
      <c r="J62" s="47">
        <v>0</v>
      </c>
      <c r="K62" s="35">
        <f t="shared" si="13"/>
        <v>2748693</v>
      </c>
      <c r="L62" s="71"/>
      <c r="M62" s="72"/>
    </row>
    <row r="63" spans="1:13" s="68" customFormat="1" ht="15" x14ac:dyDescent="0.25">
      <c r="A63" s="77"/>
      <c r="B63" s="78"/>
      <c r="C63" s="38"/>
      <c r="D63" s="38"/>
      <c r="E63" s="38"/>
      <c r="F63" s="38"/>
      <c r="G63" s="38"/>
      <c r="H63" s="38"/>
      <c r="I63" s="38"/>
      <c r="J63" s="39"/>
      <c r="K63" s="29">
        <f t="shared" si="13"/>
        <v>0</v>
      </c>
      <c r="L63" s="71"/>
      <c r="M63" s="72"/>
    </row>
    <row r="64" spans="1:13" s="68" customFormat="1" ht="15" x14ac:dyDescent="0.2">
      <c r="A64" s="87">
        <v>2060000</v>
      </c>
      <c r="B64" s="76" t="s">
        <v>58</v>
      </c>
      <c r="C64" s="30">
        <v>3423125</v>
      </c>
      <c r="D64" s="30">
        <v>44212</v>
      </c>
      <c r="E64" s="30">
        <v>772541</v>
      </c>
      <c r="F64" s="30">
        <v>674264</v>
      </c>
      <c r="G64" s="30">
        <v>462230</v>
      </c>
      <c r="H64" s="30">
        <v>492210</v>
      </c>
      <c r="I64" s="30">
        <v>240584</v>
      </c>
      <c r="J64" s="32">
        <v>200138</v>
      </c>
      <c r="K64" s="29">
        <f t="shared" si="13"/>
        <v>6309304</v>
      </c>
      <c r="L64" s="71"/>
      <c r="M64" s="72"/>
    </row>
    <row r="65" spans="1:13" s="68" customFormat="1" ht="15" x14ac:dyDescent="0.25">
      <c r="A65" s="88"/>
      <c r="B65" s="78"/>
      <c r="C65" s="38"/>
      <c r="D65" s="38"/>
      <c r="E65" s="38"/>
      <c r="F65" s="38"/>
      <c r="G65" s="38"/>
      <c r="H65" s="38"/>
      <c r="I65" s="38"/>
      <c r="J65" s="39"/>
      <c r="K65" s="29"/>
      <c r="L65" s="71"/>
      <c r="M65" s="72"/>
    </row>
    <row r="66" spans="1:13" s="68" customFormat="1" ht="28.5" x14ac:dyDescent="0.2">
      <c r="A66" s="87">
        <v>2070000</v>
      </c>
      <c r="B66" s="76" t="s">
        <v>59</v>
      </c>
      <c r="C66" s="30">
        <v>9956894</v>
      </c>
      <c r="D66" s="30">
        <v>2642</v>
      </c>
      <c r="E66" s="30">
        <v>4252157</v>
      </c>
      <c r="F66" s="30">
        <v>1837257</v>
      </c>
      <c r="G66" s="30">
        <v>952684</v>
      </c>
      <c r="H66" s="30">
        <v>881031</v>
      </c>
      <c r="I66" s="30">
        <v>698179</v>
      </c>
      <c r="J66" s="32">
        <v>514553</v>
      </c>
      <c r="K66" s="29">
        <f>SUM(C66+D66+E66+F66+G66+H66+I66+J66)</f>
        <v>19095397</v>
      </c>
      <c r="L66" s="71"/>
      <c r="M66" s="72"/>
    </row>
    <row r="67" spans="1:13" s="68" customFormat="1" ht="15" x14ac:dyDescent="0.25">
      <c r="A67" s="88"/>
      <c r="B67" s="78"/>
      <c r="C67" s="30"/>
      <c r="D67" s="38"/>
      <c r="E67" s="38"/>
      <c r="F67" s="38"/>
      <c r="G67" s="38"/>
      <c r="H67" s="38"/>
      <c r="I67" s="38"/>
      <c r="J67" s="39"/>
      <c r="K67" s="29"/>
      <c r="L67" s="71"/>
      <c r="M67" s="72"/>
    </row>
    <row r="68" spans="1:13" s="68" customFormat="1" ht="28.5" x14ac:dyDescent="0.2">
      <c r="A68" s="87">
        <v>2080000</v>
      </c>
      <c r="B68" s="76" t="s">
        <v>60</v>
      </c>
      <c r="C68" s="30">
        <v>416191</v>
      </c>
      <c r="D68" s="30">
        <v>0</v>
      </c>
      <c r="E68" s="30">
        <v>742545</v>
      </c>
      <c r="F68" s="30">
        <v>211859</v>
      </c>
      <c r="G68" s="30">
        <v>327398</v>
      </c>
      <c r="H68" s="30">
        <v>0</v>
      </c>
      <c r="I68" s="30">
        <v>0</v>
      </c>
      <c r="J68" s="32">
        <v>107052</v>
      </c>
      <c r="K68" s="29">
        <f>SUM(C68+D68+E68+F68+G68+H68+I68+J68)</f>
        <v>1805045</v>
      </c>
      <c r="L68" s="71"/>
      <c r="M68" s="72"/>
    </row>
    <row r="69" spans="1:13" s="68" customFormat="1" ht="15" x14ac:dyDescent="0.25">
      <c r="A69" s="88"/>
      <c r="B69" s="78"/>
      <c r="C69" s="38"/>
      <c r="D69" s="38"/>
      <c r="E69" s="38"/>
      <c r="F69" s="38"/>
      <c r="G69" s="38"/>
      <c r="H69" s="38"/>
      <c r="I69" s="38"/>
      <c r="J69" s="39"/>
      <c r="K69" s="29"/>
      <c r="L69" s="71"/>
      <c r="M69" s="72"/>
    </row>
    <row r="70" spans="1:13" s="68" customFormat="1" ht="15" x14ac:dyDescent="0.2">
      <c r="A70" s="87">
        <v>2090000</v>
      </c>
      <c r="B70" s="76" t="s">
        <v>61</v>
      </c>
      <c r="C70" s="30">
        <v>0</v>
      </c>
      <c r="D70" s="30">
        <v>0</v>
      </c>
      <c r="E70" s="30">
        <v>0</v>
      </c>
      <c r="F70" s="30">
        <v>0</v>
      </c>
      <c r="G70" s="30">
        <v>0</v>
      </c>
      <c r="H70" s="30">
        <v>0</v>
      </c>
      <c r="I70" s="30">
        <v>0</v>
      </c>
      <c r="J70" s="32">
        <v>0</v>
      </c>
      <c r="K70" s="29">
        <f>SUM(C70+D70+E70+F70+G70+H70+I70+J70)</f>
        <v>0</v>
      </c>
      <c r="L70" s="71"/>
      <c r="M70" s="72"/>
    </row>
    <row r="71" spans="1:13" s="68" customFormat="1" ht="15.75" thickBot="1" x14ac:dyDescent="0.25">
      <c r="A71" s="89"/>
      <c r="B71" s="79"/>
      <c r="C71" s="48"/>
      <c r="D71" s="48"/>
      <c r="E71" s="48"/>
      <c r="F71" s="48"/>
      <c r="G71" s="48"/>
      <c r="H71" s="48"/>
      <c r="I71" s="48"/>
      <c r="J71" s="49"/>
      <c r="K71" s="50"/>
      <c r="L71" s="71"/>
      <c r="M71" s="72"/>
    </row>
    <row r="72" spans="1:13" s="68" customFormat="1" ht="15.75" thickBot="1" x14ac:dyDescent="0.25">
      <c r="A72" s="90">
        <v>3000000</v>
      </c>
      <c r="B72" s="7" t="s">
        <v>62</v>
      </c>
      <c r="C72" s="51">
        <f>SUM(C73:C76)</f>
        <v>30696779</v>
      </c>
      <c r="D72" s="51">
        <f t="shared" ref="D72:J72" si="14">SUM(D73)</f>
        <v>0</v>
      </c>
      <c r="E72" s="51">
        <f t="shared" si="14"/>
        <v>0</v>
      </c>
      <c r="F72" s="51">
        <f t="shared" si="14"/>
        <v>0</v>
      </c>
      <c r="G72" s="51">
        <f t="shared" si="14"/>
        <v>0</v>
      </c>
      <c r="H72" s="51">
        <f t="shared" si="14"/>
        <v>0</v>
      </c>
      <c r="I72" s="51">
        <f t="shared" si="14"/>
        <v>0</v>
      </c>
      <c r="J72" s="52">
        <f t="shared" si="14"/>
        <v>0</v>
      </c>
      <c r="K72" s="53">
        <f>SUM(C72:J72)</f>
        <v>30696779</v>
      </c>
      <c r="L72" s="71"/>
      <c r="M72" s="72"/>
    </row>
    <row r="73" spans="1:13" s="68" customFormat="1" ht="15" x14ac:dyDescent="0.25">
      <c r="A73" s="91">
        <v>3010000</v>
      </c>
      <c r="B73" s="8" t="s">
        <v>63</v>
      </c>
      <c r="C73" s="54">
        <v>0</v>
      </c>
      <c r="D73" s="54">
        <v>0</v>
      </c>
      <c r="E73" s="54">
        <v>0</v>
      </c>
      <c r="F73" s="54">
        <v>0</v>
      </c>
      <c r="G73" s="54">
        <v>0</v>
      </c>
      <c r="H73" s="54">
        <v>0</v>
      </c>
      <c r="I73" s="54">
        <v>0</v>
      </c>
      <c r="J73" s="55">
        <v>0</v>
      </c>
      <c r="K73" s="54">
        <f>SUM(C73:J73)</f>
        <v>0</v>
      </c>
      <c r="L73" s="71"/>
      <c r="M73" s="72"/>
    </row>
    <row r="74" spans="1:13" s="68" customFormat="1" ht="30" x14ac:dyDescent="0.25">
      <c r="A74" s="20" t="s">
        <v>64</v>
      </c>
      <c r="B74" s="8" t="s">
        <v>65</v>
      </c>
      <c r="C74" s="27">
        <v>11536817</v>
      </c>
      <c r="D74" s="27">
        <v>0</v>
      </c>
      <c r="E74" s="27">
        <v>0</v>
      </c>
      <c r="F74" s="56">
        <v>0</v>
      </c>
      <c r="G74" s="27">
        <v>0</v>
      </c>
      <c r="H74" s="27">
        <v>0</v>
      </c>
      <c r="I74" s="27">
        <v>0</v>
      </c>
      <c r="J74" s="28">
        <v>0</v>
      </c>
      <c r="K74" s="31">
        <f>SUM(C74:J74)</f>
        <v>11536817</v>
      </c>
      <c r="L74" s="71"/>
      <c r="M74" s="72"/>
    </row>
    <row r="75" spans="1:13" s="68" customFormat="1" ht="15" x14ac:dyDescent="0.25">
      <c r="A75" s="20">
        <v>3060000</v>
      </c>
      <c r="B75" s="8" t="s">
        <v>79</v>
      </c>
      <c r="C75" s="27">
        <f>16759360+2400602</f>
        <v>19159962</v>
      </c>
      <c r="D75" s="27"/>
      <c r="E75" s="27"/>
      <c r="F75" s="30"/>
      <c r="G75" s="27"/>
      <c r="H75" s="27"/>
      <c r="I75" s="27"/>
      <c r="J75" s="28"/>
      <c r="K75" s="29">
        <f>SUM(C75:J75)</f>
        <v>19159962</v>
      </c>
      <c r="L75" s="71"/>
      <c r="M75" s="72"/>
    </row>
    <row r="76" spans="1:13" s="68" customFormat="1" ht="15.75" thickBot="1" x14ac:dyDescent="0.25">
      <c r="A76" s="92"/>
      <c r="B76" s="93"/>
      <c r="C76" s="57"/>
      <c r="D76" s="57"/>
      <c r="E76" s="57"/>
      <c r="F76" s="57"/>
      <c r="G76" s="57"/>
      <c r="H76" s="57"/>
      <c r="I76" s="57"/>
      <c r="J76" s="58"/>
      <c r="K76" s="59"/>
      <c r="L76" s="71"/>
      <c r="M76" s="72"/>
    </row>
    <row r="77" spans="1:13" s="68" customFormat="1" ht="15.75" thickBot="1" x14ac:dyDescent="0.3">
      <c r="A77" s="94">
        <v>4000000</v>
      </c>
      <c r="B77" s="86" t="s">
        <v>66</v>
      </c>
      <c r="C77" s="43">
        <f t="shared" ref="C77:J77" si="15">SUM(C78+C81+C83+C85+C87+C89+C91+C93)</f>
        <v>520178925</v>
      </c>
      <c r="D77" s="43">
        <f t="shared" si="15"/>
        <v>13873172</v>
      </c>
      <c r="E77" s="43">
        <f t="shared" si="15"/>
        <v>72268739</v>
      </c>
      <c r="F77" s="43">
        <f t="shared" si="15"/>
        <v>32833681</v>
      </c>
      <c r="G77" s="43">
        <f t="shared" si="15"/>
        <v>15811428</v>
      </c>
      <c r="H77" s="43">
        <f t="shared" si="15"/>
        <v>22889114</v>
      </c>
      <c r="I77" s="43">
        <f t="shared" si="15"/>
        <v>11218656</v>
      </c>
      <c r="J77" s="44">
        <f t="shared" si="15"/>
        <v>6886993</v>
      </c>
      <c r="K77" s="43">
        <f>SUM(K78+K81+K83+K85+K87+K89+K91+K93)</f>
        <v>695960708</v>
      </c>
      <c r="L77" s="71"/>
      <c r="M77" s="72"/>
    </row>
    <row r="78" spans="1:13" s="68" customFormat="1" ht="15" x14ac:dyDescent="0.2">
      <c r="A78" s="95">
        <v>4010000</v>
      </c>
      <c r="B78" s="96" t="s">
        <v>67</v>
      </c>
      <c r="C78" s="30">
        <v>126502466</v>
      </c>
      <c r="D78" s="30">
        <v>10491098</v>
      </c>
      <c r="E78" s="30">
        <v>14721458</v>
      </c>
      <c r="F78" s="30">
        <v>10675062</v>
      </c>
      <c r="G78" s="30">
        <v>6517637</v>
      </c>
      <c r="H78" s="30">
        <v>3067384</v>
      </c>
      <c r="I78" s="30">
        <v>1042990</v>
      </c>
      <c r="J78" s="32">
        <v>1202766</v>
      </c>
      <c r="K78" s="29">
        <f>SUM(C78+D78+E78+F78+G78+H78+I78+J78)</f>
        <v>174220861</v>
      </c>
      <c r="L78" s="71"/>
      <c r="M78" s="72"/>
    </row>
    <row r="79" spans="1:13" s="68" customFormat="1" ht="24" customHeight="1" x14ac:dyDescent="0.25">
      <c r="A79" s="88">
        <v>4010104</v>
      </c>
      <c r="B79" s="78" t="s">
        <v>68</v>
      </c>
      <c r="C79" s="60">
        <v>45759366</v>
      </c>
      <c r="D79" s="109">
        <v>10611779</v>
      </c>
      <c r="E79" s="60">
        <v>7819512</v>
      </c>
      <c r="F79" s="60">
        <v>2487423</v>
      </c>
      <c r="G79" s="60">
        <v>1235955</v>
      </c>
      <c r="H79" s="60">
        <v>2193923</v>
      </c>
      <c r="I79" s="60">
        <v>733549</v>
      </c>
      <c r="J79" s="61">
        <v>451190</v>
      </c>
      <c r="K79" s="35">
        <f>SUM(C79+D79+E79+F79+G79+H79+I79+J79)</f>
        <v>71292697</v>
      </c>
      <c r="L79" s="71"/>
      <c r="M79" s="72"/>
    </row>
    <row r="80" spans="1:13" s="68" customFormat="1" ht="15" x14ac:dyDescent="0.25">
      <c r="A80" s="88"/>
      <c r="B80" s="78"/>
      <c r="C80" s="38"/>
      <c r="D80" s="38"/>
      <c r="E80" s="38"/>
      <c r="F80" s="38"/>
      <c r="G80" s="38"/>
      <c r="H80" s="38"/>
      <c r="I80" s="38"/>
      <c r="J80" s="39"/>
      <c r="K80" s="29"/>
      <c r="L80" s="71"/>
      <c r="M80" s="72"/>
    </row>
    <row r="81" spans="1:13" s="82" customFormat="1" ht="28.5" x14ac:dyDescent="0.2">
      <c r="A81" s="87">
        <v>4020100</v>
      </c>
      <c r="B81" s="76" t="s">
        <v>69</v>
      </c>
      <c r="C81" s="30">
        <v>2011814</v>
      </c>
      <c r="D81" s="30">
        <v>902395</v>
      </c>
      <c r="E81" s="30">
        <v>632981</v>
      </c>
      <c r="F81" s="30">
        <v>1132178</v>
      </c>
      <c r="G81" s="30">
        <v>300836</v>
      </c>
      <c r="H81" s="30">
        <v>826238</v>
      </c>
      <c r="I81" s="30">
        <v>265623</v>
      </c>
      <c r="J81" s="32">
        <v>155302</v>
      </c>
      <c r="K81" s="29">
        <f>SUM(C81+D81+E81+F81+G81+H81+I81+J81)</f>
        <v>6227367</v>
      </c>
      <c r="L81" s="71"/>
      <c r="M81" s="72"/>
    </row>
    <row r="82" spans="1:13" s="82" customFormat="1" ht="15" x14ac:dyDescent="0.25">
      <c r="A82" s="88"/>
      <c r="B82" s="78"/>
      <c r="C82" s="38"/>
      <c r="D82" s="38"/>
      <c r="E82" s="38"/>
      <c r="F82" s="38"/>
      <c r="G82" s="38"/>
      <c r="H82" s="38"/>
      <c r="I82" s="38"/>
      <c r="J82" s="39"/>
      <c r="K82" s="29"/>
      <c r="L82" s="71"/>
      <c r="M82" s="72"/>
    </row>
    <row r="83" spans="1:13" s="82" customFormat="1" ht="15" x14ac:dyDescent="0.2">
      <c r="A83" s="87">
        <v>4040000</v>
      </c>
      <c r="B83" s="97" t="s">
        <v>70</v>
      </c>
      <c r="C83" s="30">
        <f>58887356+490267+5549486</f>
        <v>64927109</v>
      </c>
      <c r="D83" s="30">
        <v>0</v>
      </c>
      <c r="E83" s="30">
        <v>0</v>
      </c>
      <c r="F83" s="30">
        <v>0</v>
      </c>
      <c r="G83" s="30">
        <v>0</v>
      </c>
      <c r="H83" s="30">
        <v>0</v>
      </c>
      <c r="I83" s="30">
        <v>0</v>
      </c>
      <c r="J83" s="32">
        <v>0</v>
      </c>
      <c r="K83" s="29">
        <f>SUM(C83+D83+E83+F83+G83+H83+I83+J83)</f>
        <v>64927109</v>
      </c>
      <c r="L83" s="71"/>
      <c r="M83" s="72"/>
    </row>
    <row r="84" spans="1:13" s="82" customFormat="1" ht="15" x14ac:dyDescent="0.2">
      <c r="A84" s="87"/>
      <c r="B84" s="76"/>
      <c r="C84" s="30"/>
      <c r="D84" s="30"/>
      <c r="E84" s="30"/>
      <c r="F84" s="30"/>
      <c r="G84" s="30"/>
      <c r="H84" s="30"/>
      <c r="I84" s="30"/>
      <c r="J84" s="32"/>
      <c r="K84" s="29"/>
      <c r="L84" s="71"/>
      <c r="M84" s="72"/>
    </row>
    <row r="85" spans="1:13" s="98" customFormat="1" ht="15" x14ac:dyDescent="0.25">
      <c r="A85" s="87">
        <v>4060000</v>
      </c>
      <c r="B85" s="97" t="s">
        <v>71</v>
      </c>
      <c r="C85" s="30">
        <v>20348000</v>
      </c>
      <c r="D85" s="30">
        <v>0</v>
      </c>
      <c r="E85" s="30">
        <v>0</v>
      </c>
      <c r="F85" s="30">
        <v>0</v>
      </c>
      <c r="G85" s="30">
        <v>0</v>
      </c>
      <c r="H85" s="30">
        <v>0</v>
      </c>
      <c r="I85" s="30">
        <v>0</v>
      </c>
      <c r="J85" s="32">
        <v>0</v>
      </c>
      <c r="K85" s="29">
        <f>SUM(C85+D85+E85+F85+G85+H85+I85+J85)</f>
        <v>20348000</v>
      </c>
      <c r="L85" s="71"/>
      <c r="M85" s="72"/>
    </row>
    <row r="86" spans="1:13" s="98" customFormat="1" ht="15" x14ac:dyDescent="0.25">
      <c r="A86" s="87"/>
      <c r="B86" s="97"/>
      <c r="C86" s="30"/>
      <c r="D86" s="30"/>
      <c r="E86" s="30"/>
      <c r="F86" s="30"/>
      <c r="G86" s="30"/>
      <c r="H86" s="30"/>
      <c r="I86" s="30"/>
      <c r="J86" s="32"/>
      <c r="K86" s="29"/>
      <c r="L86" s="71"/>
      <c r="M86" s="72"/>
    </row>
    <row r="87" spans="1:13" s="98" customFormat="1" ht="86.25" x14ac:dyDescent="0.25">
      <c r="A87" s="75">
        <v>4080000</v>
      </c>
      <c r="B87" s="76" t="s">
        <v>72</v>
      </c>
      <c r="C87" s="30">
        <v>366171</v>
      </c>
      <c r="D87" s="30">
        <v>0</v>
      </c>
      <c r="E87" s="30">
        <v>494158</v>
      </c>
      <c r="F87" s="30">
        <v>7096943</v>
      </c>
      <c r="G87" s="30">
        <v>3573698</v>
      </c>
      <c r="H87" s="30">
        <v>9350414</v>
      </c>
      <c r="I87" s="30">
        <v>8629749</v>
      </c>
      <c r="J87" s="32">
        <v>2164462</v>
      </c>
      <c r="K87" s="29">
        <f>SUM(C87+D87+E87+F87+G87+H87+I87+J87)</f>
        <v>31675595</v>
      </c>
      <c r="L87" s="71"/>
      <c r="M87" s="72"/>
    </row>
    <row r="88" spans="1:13" s="98" customFormat="1" ht="15" x14ac:dyDescent="0.25">
      <c r="A88" s="89"/>
      <c r="B88" s="79"/>
      <c r="C88" s="30">
        <v>0</v>
      </c>
      <c r="D88" s="30"/>
      <c r="E88" s="30"/>
      <c r="F88" s="30"/>
      <c r="G88" s="30"/>
      <c r="H88" s="30"/>
      <c r="I88" s="30"/>
      <c r="J88" s="32"/>
      <c r="K88" s="31"/>
      <c r="L88" s="71"/>
      <c r="M88" s="72"/>
    </row>
    <row r="89" spans="1:13" s="122" customFormat="1" ht="15" x14ac:dyDescent="0.25">
      <c r="A89" s="118">
        <v>4100000</v>
      </c>
      <c r="B89" s="119" t="s">
        <v>73</v>
      </c>
      <c r="C89" s="120">
        <v>271824695</v>
      </c>
      <c r="D89" s="120">
        <v>2479679</v>
      </c>
      <c r="E89" s="120">
        <v>50310415</v>
      </c>
      <c r="F89" s="120">
        <v>12873344</v>
      </c>
      <c r="G89" s="120">
        <v>4933959</v>
      </c>
      <c r="H89" s="120">
        <v>8729840</v>
      </c>
      <c r="I89" s="120">
        <v>1280294</v>
      </c>
      <c r="J89" s="120">
        <v>3046103</v>
      </c>
      <c r="K89" s="121">
        <f>SUM(C89:J89)</f>
        <v>355478329</v>
      </c>
      <c r="L89" s="115"/>
      <c r="M89" s="116"/>
    </row>
    <row r="90" spans="1:13" s="98" customFormat="1" ht="15" x14ac:dyDescent="0.25">
      <c r="A90" s="92"/>
      <c r="B90" s="93"/>
      <c r="C90" s="56"/>
      <c r="D90" s="56"/>
      <c r="E90" s="56"/>
      <c r="F90" s="56"/>
      <c r="G90" s="56"/>
      <c r="H90" s="56"/>
      <c r="I90" s="56"/>
      <c r="J90" s="62"/>
      <c r="K90" s="29">
        <v>0</v>
      </c>
      <c r="L90" s="71"/>
      <c r="M90" s="72"/>
    </row>
    <row r="91" spans="1:13" s="98" customFormat="1" ht="15" x14ac:dyDescent="0.25">
      <c r="A91" s="99">
        <v>4110000</v>
      </c>
      <c r="B91" s="100" t="s">
        <v>74</v>
      </c>
      <c r="C91" s="30">
        <v>21901510</v>
      </c>
      <c r="D91" s="30">
        <v>0</v>
      </c>
      <c r="E91" s="30">
        <v>3912791</v>
      </c>
      <c r="F91" s="30">
        <v>676382</v>
      </c>
      <c r="G91" s="30">
        <v>310795</v>
      </c>
      <c r="H91" s="30">
        <v>586137</v>
      </c>
      <c r="I91" s="30">
        <v>0</v>
      </c>
      <c r="J91" s="63">
        <v>203884</v>
      </c>
      <c r="K91" s="29">
        <f>SUM(C91+D91+E91+F91+G91+H91+I91+J91)</f>
        <v>27591499</v>
      </c>
      <c r="L91" s="71"/>
      <c r="M91" s="72"/>
    </row>
    <row r="92" spans="1:13" s="98" customFormat="1" ht="15" x14ac:dyDescent="0.25">
      <c r="A92" s="101"/>
      <c r="B92" s="102"/>
      <c r="C92" s="30"/>
      <c r="D92" s="30"/>
      <c r="E92" s="30"/>
      <c r="F92" s="30"/>
      <c r="G92" s="30"/>
      <c r="H92" s="30"/>
      <c r="I92" s="30"/>
      <c r="J92" s="32"/>
      <c r="K92" s="29"/>
      <c r="L92" s="71"/>
      <c r="M92" s="72"/>
    </row>
    <row r="93" spans="1:13" s="98" customFormat="1" ht="15" x14ac:dyDescent="0.25">
      <c r="A93" s="99">
        <v>4120000</v>
      </c>
      <c r="B93" s="100" t="s">
        <v>75</v>
      </c>
      <c r="C93" s="56">
        <v>12297160</v>
      </c>
      <c r="D93" s="56">
        <v>0</v>
      </c>
      <c r="E93" s="56">
        <v>2196936</v>
      </c>
      <c r="F93" s="56">
        <v>379772</v>
      </c>
      <c r="G93" s="56">
        <v>174503</v>
      </c>
      <c r="H93" s="56">
        <v>329101</v>
      </c>
      <c r="I93" s="56">
        <v>0</v>
      </c>
      <c r="J93" s="62">
        <v>114476</v>
      </c>
      <c r="K93" s="29">
        <f>SUM(C93:J93)</f>
        <v>15491948</v>
      </c>
      <c r="L93" s="71"/>
      <c r="M93" s="72"/>
    </row>
    <row r="94" spans="1:13" s="98" customFormat="1" ht="15.75" thickBot="1" x14ac:dyDescent="0.3">
      <c r="A94" s="101"/>
      <c r="B94" s="102"/>
      <c r="C94" s="30"/>
      <c r="D94" s="30"/>
      <c r="E94" s="30"/>
      <c r="F94" s="30"/>
      <c r="G94" s="30"/>
      <c r="H94" s="30"/>
      <c r="I94" s="30"/>
      <c r="J94" s="63"/>
      <c r="K94" s="29"/>
      <c r="L94" s="71"/>
      <c r="M94" s="72"/>
    </row>
    <row r="95" spans="1:13" s="98" customFormat="1" ht="30.75" thickBot="1" x14ac:dyDescent="0.3">
      <c r="A95" s="94">
        <v>5000000</v>
      </c>
      <c r="B95" s="103" t="s">
        <v>76</v>
      </c>
      <c r="C95" s="43">
        <f>134924672+303433+7749506</f>
        <v>142977611</v>
      </c>
      <c r="D95" s="43">
        <v>6691397</v>
      </c>
      <c r="E95" s="43">
        <v>37419309</v>
      </c>
      <c r="F95" s="43">
        <f>18675514-163020</f>
        <v>18512494</v>
      </c>
      <c r="G95" s="43">
        <v>9425546</v>
      </c>
      <c r="H95" s="43">
        <v>6106262</v>
      </c>
      <c r="I95" s="43">
        <f>19297284+99587+8511162</f>
        <v>27908033</v>
      </c>
      <c r="J95" s="44">
        <f>3232098+300000</f>
        <v>3532098</v>
      </c>
      <c r="K95" s="25">
        <f>SUM(C95+D95+E95+F95+G95+H95+I95+J95)</f>
        <v>252572750</v>
      </c>
      <c r="L95" s="71"/>
      <c r="M95" s="72"/>
    </row>
    <row r="96" spans="1:13" s="98" customFormat="1" ht="15.75" thickBot="1" x14ac:dyDescent="0.3">
      <c r="A96" s="104"/>
      <c r="B96" s="105" t="s">
        <v>77</v>
      </c>
      <c r="C96" s="43">
        <f>SUM(C15+C52++C77+C95+C72)</f>
        <v>1358978553</v>
      </c>
      <c r="D96" s="43">
        <f t="shared" ref="D96:J96" si="16">SUM(D15+D52++D77+D95)</f>
        <v>159689471</v>
      </c>
      <c r="E96" s="43">
        <f t="shared" si="16"/>
        <v>167456726</v>
      </c>
      <c r="F96" s="43">
        <f t="shared" si="16"/>
        <v>90782082</v>
      </c>
      <c r="G96" s="43">
        <f t="shared" si="16"/>
        <v>41887114</v>
      </c>
      <c r="H96" s="43">
        <f t="shared" si="16"/>
        <v>43290916</v>
      </c>
      <c r="I96" s="43">
        <f t="shared" si="16"/>
        <v>46038267</v>
      </c>
      <c r="J96" s="44">
        <f t="shared" si="16"/>
        <v>15305023</v>
      </c>
      <c r="K96" s="43">
        <f>SUM(K15+K52++K77+K95+K72)</f>
        <v>1923428152</v>
      </c>
      <c r="L96" s="71"/>
      <c r="M96" s="72"/>
    </row>
    <row r="97" spans="2:12" s="98" customFormat="1" ht="15" x14ac:dyDescent="0.25">
      <c r="L97" s="106"/>
    </row>
    <row r="98" spans="2:12" s="98" customFormat="1" ht="15" x14ac:dyDescent="0.25">
      <c r="L98" s="106"/>
    </row>
    <row r="99" spans="2:12" s="98" customFormat="1" ht="15" x14ac:dyDescent="0.25">
      <c r="L99" s="106"/>
    </row>
    <row r="100" spans="2:12" s="98" customFormat="1" ht="15" x14ac:dyDescent="0.25"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06"/>
    </row>
    <row r="101" spans="2:12" s="98" customFormat="1" ht="15" x14ac:dyDescent="0.25"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06"/>
    </row>
    <row r="102" spans="2:12" s="98" customFormat="1" ht="15" x14ac:dyDescent="0.25">
      <c r="L102" s="106"/>
    </row>
    <row r="103" spans="2:12" s="98" customFormat="1" ht="15" x14ac:dyDescent="0.25">
      <c r="B103" s="107"/>
      <c r="C103" s="107"/>
      <c r="D103" s="107"/>
      <c r="E103" s="107"/>
      <c r="F103" s="107"/>
      <c r="G103" s="107"/>
      <c r="H103" s="107"/>
      <c r="I103" s="107"/>
      <c r="J103" s="107"/>
      <c r="K103" s="107"/>
      <c r="L103" s="106"/>
    </row>
    <row r="104" spans="2:12" s="98" customFormat="1" ht="15" x14ac:dyDescent="0.25">
      <c r="B104" s="107"/>
      <c r="C104" s="107"/>
      <c r="D104" s="107"/>
      <c r="E104" s="107"/>
      <c r="F104" s="107"/>
      <c r="G104" s="107"/>
      <c r="H104" s="107"/>
      <c r="I104" s="107"/>
      <c r="J104" s="107"/>
      <c r="K104" s="107"/>
      <c r="L104" s="106"/>
    </row>
    <row r="105" spans="2:12" s="98" customFormat="1" ht="15" x14ac:dyDescent="0.25">
      <c r="B105" s="107"/>
      <c r="C105" s="107"/>
      <c r="D105" s="107"/>
      <c r="E105" s="107"/>
      <c r="F105" s="107"/>
      <c r="G105" s="107"/>
      <c r="H105" s="107"/>
      <c r="I105" s="107"/>
      <c r="J105" s="107"/>
      <c r="K105" s="107"/>
      <c r="L105" s="106"/>
    </row>
    <row r="106" spans="2:12" s="98" customFormat="1" ht="15" x14ac:dyDescent="0.25">
      <c r="B106" s="107"/>
      <c r="C106" s="107"/>
      <c r="D106" s="107"/>
      <c r="E106" s="107"/>
      <c r="F106" s="107"/>
      <c r="G106" s="107"/>
      <c r="H106" s="107"/>
      <c r="I106" s="107"/>
      <c r="J106" s="107"/>
      <c r="K106" s="107"/>
      <c r="L106" s="106"/>
    </row>
    <row r="107" spans="2:12" s="98" customFormat="1" ht="15" x14ac:dyDescent="0.25"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06"/>
    </row>
    <row r="108" spans="2:12" s="98" customFormat="1" ht="15" x14ac:dyDescent="0.25"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06"/>
    </row>
    <row r="109" spans="2:12" s="98" customFormat="1" ht="15" x14ac:dyDescent="0.25">
      <c r="B109" s="108"/>
      <c r="C109" s="108"/>
      <c r="D109" s="108"/>
      <c r="E109" s="108"/>
      <c r="F109" s="108"/>
      <c r="G109" s="108"/>
      <c r="H109" s="108"/>
      <c r="I109" s="108"/>
      <c r="J109" s="108"/>
      <c r="K109" s="108"/>
      <c r="L109" s="106"/>
    </row>
    <row r="110" spans="2:12" s="98" customFormat="1" ht="15" x14ac:dyDescent="0.25"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06"/>
    </row>
    <row r="111" spans="2:12" s="98" customFormat="1" ht="15" x14ac:dyDescent="0.25">
      <c r="L111" s="106"/>
    </row>
    <row r="112" spans="2:12" s="98" customFormat="1" ht="15" x14ac:dyDescent="0.25">
      <c r="L112" s="106"/>
    </row>
    <row r="113" spans="2:12" s="98" customFormat="1" ht="15" x14ac:dyDescent="0.25">
      <c r="L113" s="106"/>
    </row>
    <row r="114" spans="2:12" s="98" customFormat="1" ht="15" x14ac:dyDescent="0.25">
      <c r="L114" s="106"/>
    </row>
    <row r="115" spans="2:12" s="98" customFormat="1" ht="15" x14ac:dyDescent="0.25">
      <c r="L115" s="106"/>
    </row>
    <row r="116" spans="2:12" s="98" customFormat="1" ht="15" x14ac:dyDescent="0.25">
      <c r="L116" s="106"/>
    </row>
    <row r="117" spans="2:12" s="98" customFormat="1" ht="15" x14ac:dyDescent="0.25">
      <c r="L117" s="106"/>
    </row>
    <row r="118" spans="2:12" s="98" customFormat="1" ht="15" x14ac:dyDescent="0.25">
      <c r="L118" s="106"/>
    </row>
    <row r="119" spans="2:12" s="98" customFormat="1" ht="15" x14ac:dyDescent="0.25">
      <c r="L119" s="106"/>
    </row>
    <row r="120" spans="2:12" s="98" customFormat="1" ht="15" x14ac:dyDescent="0.25">
      <c r="L120" s="106"/>
    </row>
    <row r="121" spans="2:12" s="98" customFormat="1" ht="15" x14ac:dyDescent="0.25">
      <c r="L121" s="106"/>
    </row>
    <row r="122" spans="2:12" s="98" customFormat="1" ht="15" x14ac:dyDescent="0.25">
      <c r="L122" s="106"/>
    </row>
    <row r="123" spans="2:12" s="98" customFormat="1" ht="15" x14ac:dyDescent="0.25">
      <c r="L123" s="106"/>
    </row>
    <row r="124" spans="2:12" s="98" customFormat="1" ht="15" x14ac:dyDescent="0.25">
      <c r="L124" s="106"/>
    </row>
    <row r="125" spans="2:12" s="98" customFormat="1" ht="15" x14ac:dyDescent="0.25">
      <c r="L125" s="106"/>
    </row>
    <row r="126" spans="2:12" s="98" customFormat="1" ht="15" x14ac:dyDescent="0.25">
      <c r="L126" s="106"/>
    </row>
    <row r="127" spans="2:12" s="98" customFormat="1" ht="15" x14ac:dyDescent="0.25"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06"/>
    </row>
    <row r="128" spans="2:12" s="98" customFormat="1" ht="15" x14ac:dyDescent="0.25"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06"/>
    </row>
    <row r="129" spans="12:12" s="98" customFormat="1" ht="15" x14ac:dyDescent="0.25">
      <c r="L129" s="106"/>
    </row>
    <row r="130" spans="12:12" s="98" customFormat="1" ht="15" x14ac:dyDescent="0.25">
      <c r="L130" s="106"/>
    </row>
    <row r="131" spans="12:12" s="98" customFormat="1" ht="15" x14ac:dyDescent="0.25">
      <c r="L131" s="106"/>
    </row>
    <row r="132" spans="12:12" s="98" customFormat="1" ht="15" x14ac:dyDescent="0.25">
      <c r="L132" s="106"/>
    </row>
    <row r="133" spans="12:12" s="98" customFormat="1" ht="15" x14ac:dyDescent="0.25">
      <c r="L133" s="106"/>
    </row>
    <row r="134" spans="12:12" s="98" customFormat="1" ht="15" x14ac:dyDescent="0.25">
      <c r="L134" s="106"/>
    </row>
    <row r="135" spans="12:12" s="98" customFormat="1" ht="15" x14ac:dyDescent="0.25">
      <c r="L135" s="106"/>
    </row>
    <row r="136" spans="12:12" s="98" customFormat="1" ht="15" x14ac:dyDescent="0.25">
      <c r="L136" s="106"/>
    </row>
    <row r="137" spans="12:12" s="98" customFormat="1" ht="15" x14ac:dyDescent="0.25">
      <c r="L137" s="106"/>
    </row>
    <row r="138" spans="12:12" s="98" customFormat="1" ht="15" x14ac:dyDescent="0.25">
      <c r="L138" s="106"/>
    </row>
    <row r="139" spans="12:12" s="98" customFormat="1" ht="15" x14ac:dyDescent="0.25">
      <c r="L139" s="106"/>
    </row>
    <row r="140" spans="12:12" s="98" customFormat="1" ht="15" x14ac:dyDescent="0.25">
      <c r="L140" s="106"/>
    </row>
    <row r="141" spans="12:12" s="98" customFormat="1" ht="15" x14ac:dyDescent="0.25">
      <c r="L141" s="106"/>
    </row>
    <row r="142" spans="12:12" s="98" customFormat="1" ht="15" x14ac:dyDescent="0.25">
      <c r="L142" s="106"/>
    </row>
    <row r="143" spans="12:12" s="98" customFormat="1" ht="15" x14ac:dyDescent="0.25">
      <c r="L143" s="106"/>
    </row>
    <row r="144" spans="12:12" s="98" customFormat="1" ht="15" x14ac:dyDescent="0.25">
      <c r="L144" s="106"/>
    </row>
    <row r="145" spans="12:12" s="98" customFormat="1" ht="15" x14ac:dyDescent="0.25">
      <c r="L145" s="106"/>
    </row>
    <row r="146" spans="12:12" s="98" customFormat="1" ht="15" x14ac:dyDescent="0.25">
      <c r="L146" s="106"/>
    </row>
    <row r="147" spans="12:12" s="98" customFormat="1" ht="15" x14ac:dyDescent="0.25">
      <c r="L147" s="106"/>
    </row>
    <row r="148" spans="12:12" s="98" customFormat="1" ht="15" x14ac:dyDescent="0.25">
      <c r="L148" s="106"/>
    </row>
    <row r="149" spans="12:12" s="98" customFormat="1" ht="15" x14ac:dyDescent="0.25">
      <c r="L149" s="106"/>
    </row>
    <row r="150" spans="12:12" s="98" customFormat="1" ht="15" x14ac:dyDescent="0.25">
      <c r="L150" s="106"/>
    </row>
    <row r="151" spans="12:12" s="98" customFormat="1" ht="15" x14ac:dyDescent="0.25">
      <c r="L151" s="106"/>
    </row>
    <row r="152" spans="12:12" s="98" customFormat="1" ht="15" x14ac:dyDescent="0.25">
      <c r="L152" s="106"/>
    </row>
    <row r="153" spans="12:12" s="98" customFormat="1" ht="15" x14ac:dyDescent="0.25">
      <c r="L153" s="106"/>
    </row>
    <row r="154" spans="12:12" s="98" customFormat="1" ht="15" x14ac:dyDescent="0.25">
      <c r="L154" s="106"/>
    </row>
    <row r="155" spans="12:12" s="98" customFormat="1" ht="15" x14ac:dyDescent="0.25">
      <c r="L155" s="106"/>
    </row>
    <row r="156" spans="12:12" s="98" customFormat="1" ht="15" x14ac:dyDescent="0.25">
      <c r="L156" s="106"/>
    </row>
    <row r="157" spans="12:12" s="98" customFormat="1" ht="15" x14ac:dyDescent="0.25">
      <c r="L157" s="106"/>
    </row>
    <row r="158" spans="12:12" s="98" customFormat="1" ht="15" x14ac:dyDescent="0.25">
      <c r="L158" s="106"/>
    </row>
    <row r="159" spans="12:12" s="98" customFormat="1" ht="15" x14ac:dyDescent="0.25">
      <c r="L159" s="106"/>
    </row>
    <row r="160" spans="12:12" s="98" customFormat="1" ht="15" x14ac:dyDescent="0.25">
      <c r="L160" s="106"/>
    </row>
    <row r="161" spans="12:12" s="98" customFormat="1" ht="15" x14ac:dyDescent="0.25">
      <c r="L161" s="106"/>
    </row>
    <row r="162" spans="12:12" s="98" customFormat="1" ht="15" x14ac:dyDescent="0.25">
      <c r="L162" s="106"/>
    </row>
    <row r="163" spans="12:12" s="98" customFormat="1" ht="15" x14ac:dyDescent="0.25">
      <c r="L163" s="106"/>
    </row>
    <row r="164" spans="12:12" s="98" customFormat="1" ht="15" x14ac:dyDescent="0.25">
      <c r="L164" s="106"/>
    </row>
    <row r="165" spans="12:12" s="98" customFormat="1" ht="15" x14ac:dyDescent="0.25">
      <c r="L165" s="106"/>
    </row>
    <row r="166" spans="12:12" s="98" customFormat="1" ht="15" x14ac:dyDescent="0.25">
      <c r="L166" s="106"/>
    </row>
    <row r="167" spans="12:12" s="98" customFormat="1" ht="15" x14ac:dyDescent="0.25">
      <c r="L167" s="106"/>
    </row>
    <row r="168" spans="12:12" s="98" customFormat="1" ht="15" x14ac:dyDescent="0.25">
      <c r="L168" s="106"/>
    </row>
    <row r="169" spans="12:12" s="98" customFormat="1" ht="15" x14ac:dyDescent="0.25">
      <c r="L169" s="106"/>
    </row>
    <row r="170" spans="12:12" s="98" customFormat="1" ht="15" x14ac:dyDescent="0.25">
      <c r="L170" s="106"/>
    </row>
    <row r="171" spans="12:12" s="98" customFormat="1" ht="15" x14ac:dyDescent="0.25">
      <c r="L171" s="106"/>
    </row>
    <row r="172" spans="12:12" s="98" customFormat="1" ht="15" x14ac:dyDescent="0.25">
      <c r="L172" s="106"/>
    </row>
    <row r="173" spans="12:12" s="98" customFormat="1" ht="15" x14ac:dyDescent="0.25">
      <c r="L173" s="106"/>
    </row>
    <row r="174" spans="12:12" s="98" customFormat="1" ht="15" x14ac:dyDescent="0.25">
      <c r="L174" s="106"/>
    </row>
    <row r="175" spans="12:12" s="98" customFormat="1" ht="15" x14ac:dyDescent="0.25">
      <c r="L175" s="106"/>
    </row>
    <row r="176" spans="12:12" s="98" customFormat="1" ht="15" x14ac:dyDescent="0.25">
      <c r="L176" s="106"/>
    </row>
    <row r="177" spans="12:12" s="98" customFormat="1" ht="15" x14ac:dyDescent="0.25">
      <c r="L177" s="106"/>
    </row>
    <row r="178" spans="12:12" s="98" customFormat="1" ht="15" x14ac:dyDescent="0.25">
      <c r="L178" s="106"/>
    </row>
    <row r="179" spans="12:12" s="98" customFormat="1" ht="15" x14ac:dyDescent="0.25">
      <c r="L179" s="106"/>
    </row>
    <row r="180" spans="12:12" s="98" customFormat="1" ht="15" x14ac:dyDescent="0.25">
      <c r="L180" s="106"/>
    </row>
    <row r="181" spans="12:12" s="98" customFormat="1" ht="15" x14ac:dyDescent="0.25">
      <c r="L181" s="106"/>
    </row>
    <row r="182" spans="12:12" s="98" customFormat="1" ht="15" x14ac:dyDescent="0.25">
      <c r="L182" s="106"/>
    </row>
    <row r="183" spans="12:12" s="98" customFormat="1" ht="15" x14ac:dyDescent="0.25">
      <c r="L183" s="106"/>
    </row>
    <row r="184" spans="12:12" s="98" customFormat="1" ht="15" x14ac:dyDescent="0.25">
      <c r="L184" s="106"/>
    </row>
    <row r="185" spans="12:12" s="98" customFormat="1" ht="15" x14ac:dyDescent="0.25">
      <c r="L185" s="106"/>
    </row>
    <row r="186" spans="12:12" s="98" customFormat="1" ht="15" x14ac:dyDescent="0.25">
      <c r="L186" s="106"/>
    </row>
    <row r="187" spans="12:12" s="98" customFormat="1" ht="15" x14ac:dyDescent="0.25">
      <c r="L187" s="106"/>
    </row>
    <row r="188" spans="12:12" s="98" customFormat="1" ht="15" x14ac:dyDescent="0.25">
      <c r="L188" s="106"/>
    </row>
    <row r="189" spans="12:12" s="98" customFormat="1" ht="15" x14ac:dyDescent="0.25">
      <c r="L189" s="106"/>
    </row>
    <row r="190" spans="12:12" s="98" customFormat="1" ht="15" x14ac:dyDescent="0.25">
      <c r="L190" s="106"/>
    </row>
    <row r="191" spans="12:12" s="98" customFormat="1" ht="15" x14ac:dyDescent="0.25">
      <c r="L191" s="106"/>
    </row>
    <row r="192" spans="12:12" s="98" customFormat="1" ht="15" x14ac:dyDescent="0.25">
      <c r="L192" s="106"/>
    </row>
    <row r="193" spans="1:12" s="98" customFormat="1" ht="15" x14ac:dyDescent="0.25">
      <c r="L193" s="106"/>
    </row>
    <row r="194" spans="1:12" s="98" customFormat="1" ht="15" x14ac:dyDescent="0.25">
      <c r="L194" s="106"/>
    </row>
    <row r="195" spans="1:12" s="98" customFormat="1" ht="15" x14ac:dyDescent="0.25">
      <c r="A195" s="13"/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06"/>
    </row>
    <row r="196" spans="1:12" s="98" customFormat="1" ht="15" x14ac:dyDescent="0.25">
      <c r="A196" s="13"/>
      <c r="L196" s="106"/>
    </row>
    <row r="197" spans="1:12" s="98" customFormat="1" ht="15" x14ac:dyDescent="0.25">
      <c r="L197" s="106"/>
    </row>
    <row r="198" spans="1:12" s="98" customFormat="1" ht="15" x14ac:dyDescent="0.25">
      <c r="L198" s="106"/>
    </row>
    <row r="199" spans="1:12" s="98" customFormat="1" ht="15" x14ac:dyDescent="0.25">
      <c r="L199" s="106"/>
    </row>
    <row r="200" spans="1:12" s="98" customFormat="1" ht="15" x14ac:dyDescent="0.25">
      <c r="L200" s="106"/>
    </row>
    <row r="201" spans="1:12" s="98" customFormat="1" ht="15" x14ac:dyDescent="0.25">
      <c r="L201" s="106"/>
    </row>
    <row r="202" spans="1:12" s="98" customFormat="1" ht="15" x14ac:dyDescent="0.25">
      <c r="L202" s="106"/>
    </row>
    <row r="203" spans="1:12" s="98" customFormat="1" ht="15" x14ac:dyDescent="0.25">
      <c r="L203" s="106"/>
    </row>
    <row r="204" spans="1:12" s="98" customFormat="1" ht="15" x14ac:dyDescent="0.25">
      <c r="L204" s="106"/>
    </row>
    <row r="205" spans="1:12" s="98" customFormat="1" ht="15" x14ac:dyDescent="0.25">
      <c r="L205" s="106"/>
    </row>
    <row r="206" spans="1:12" s="98" customFormat="1" ht="15" x14ac:dyDescent="0.25">
      <c r="L206" s="106"/>
    </row>
    <row r="207" spans="1:12" s="98" customFormat="1" ht="15" x14ac:dyDescent="0.25">
      <c r="L207" s="106"/>
    </row>
    <row r="208" spans="1:12" s="98" customFormat="1" ht="15" x14ac:dyDescent="0.25">
      <c r="L208" s="106"/>
    </row>
    <row r="209" spans="1:12" s="98" customFormat="1" ht="15" x14ac:dyDescent="0.25">
      <c r="L209" s="106"/>
    </row>
    <row r="210" spans="1:12" s="98" customFormat="1" ht="15" x14ac:dyDescent="0.25">
      <c r="L210" s="106"/>
    </row>
    <row r="211" spans="1:12" s="98" customFormat="1" ht="15" x14ac:dyDescent="0.25">
      <c r="L211" s="106"/>
    </row>
    <row r="212" spans="1:12" s="98" customFormat="1" ht="15" x14ac:dyDescent="0.25">
      <c r="L212" s="106"/>
    </row>
    <row r="213" spans="1:12" s="98" customFormat="1" ht="15" x14ac:dyDescent="0.25">
      <c r="A213" s="13"/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06"/>
    </row>
    <row r="214" spans="1:12" s="98" customFormat="1" ht="15" x14ac:dyDescent="0.25">
      <c r="A214" s="13"/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06"/>
    </row>
    <row r="215" spans="1:12" s="98" customFormat="1" ht="15" x14ac:dyDescent="0.25">
      <c r="L215" s="106"/>
    </row>
    <row r="216" spans="1:12" s="98" customFormat="1" ht="15" x14ac:dyDescent="0.25">
      <c r="L216" s="106"/>
    </row>
    <row r="217" spans="1:12" s="98" customFormat="1" ht="15" x14ac:dyDescent="0.25">
      <c r="A217" s="13"/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06"/>
    </row>
    <row r="218" spans="1:12" s="98" customFormat="1" ht="15" x14ac:dyDescent="0.25">
      <c r="L218" s="106"/>
    </row>
    <row r="219" spans="1:12" s="98" customFormat="1" ht="15" x14ac:dyDescent="0.25">
      <c r="L219" s="106"/>
    </row>
    <row r="220" spans="1:12" s="98" customFormat="1" ht="15" x14ac:dyDescent="0.25">
      <c r="L220" s="106"/>
    </row>
    <row r="221" spans="1:12" s="98" customFormat="1" ht="15" x14ac:dyDescent="0.25">
      <c r="L221" s="106"/>
    </row>
    <row r="222" spans="1:12" s="98" customFormat="1" ht="15" x14ac:dyDescent="0.25">
      <c r="L222" s="106"/>
    </row>
    <row r="223" spans="1:12" s="98" customFormat="1" ht="15" x14ac:dyDescent="0.25">
      <c r="L223" s="106"/>
    </row>
    <row r="224" spans="1:12" s="98" customFormat="1" ht="15" x14ac:dyDescent="0.25">
      <c r="L224" s="106"/>
    </row>
    <row r="225" spans="12:12" s="98" customFormat="1" ht="15" x14ac:dyDescent="0.25">
      <c r="L225" s="106"/>
    </row>
    <row r="226" spans="12:12" s="98" customFormat="1" ht="15" x14ac:dyDescent="0.25">
      <c r="L226" s="106"/>
    </row>
    <row r="227" spans="12:12" s="98" customFormat="1" ht="15" x14ac:dyDescent="0.25">
      <c r="L227" s="106"/>
    </row>
    <row r="228" spans="12:12" s="98" customFormat="1" ht="15" x14ac:dyDescent="0.25">
      <c r="L228" s="106"/>
    </row>
    <row r="229" spans="12:12" s="98" customFormat="1" ht="15" x14ac:dyDescent="0.25">
      <c r="L229" s="106"/>
    </row>
    <row r="230" spans="12:12" s="98" customFormat="1" ht="15" x14ac:dyDescent="0.25">
      <c r="L230" s="106"/>
    </row>
    <row r="231" spans="12:12" s="98" customFormat="1" ht="15" x14ac:dyDescent="0.25">
      <c r="L231" s="106"/>
    </row>
    <row r="232" spans="12:12" s="98" customFormat="1" ht="15" x14ac:dyDescent="0.25">
      <c r="L232" s="106"/>
    </row>
    <row r="233" spans="12:12" s="98" customFormat="1" ht="15" x14ac:dyDescent="0.25">
      <c r="L233" s="106"/>
    </row>
    <row r="234" spans="12:12" s="98" customFormat="1" ht="15" x14ac:dyDescent="0.25">
      <c r="L234" s="106"/>
    </row>
    <row r="235" spans="12:12" s="98" customFormat="1" ht="15" x14ac:dyDescent="0.25">
      <c r="L235" s="106"/>
    </row>
    <row r="236" spans="12:12" s="98" customFormat="1" ht="15" x14ac:dyDescent="0.25">
      <c r="L236" s="106"/>
    </row>
    <row r="237" spans="12:12" s="98" customFormat="1" ht="15" x14ac:dyDescent="0.25">
      <c r="L237" s="106"/>
    </row>
    <row r="238" spans="12:12" s="98" customFormat="1" ht="15" x14ac:dyDescent="0.25">
      <c r="L238" s="106"/>
    </row>
    <row r="239" spans="12:12" s="98" customFormat="1" ht="15" x14ac:dyDescent="0.25">
      <c r="L239" s="106"/>
    </row>
    <row r="240" spans="12:12" s="98" customFormat="1" ht="15" x14ac:dyDescent="0.25">
      <c r="L240" s="106"/>
    </row>
    <row r="241" spans="1:12" s="98" customFormat="1" ht="15" x14ac:dyDescent="0.25">
      <c r="L241" s="106"/>
    </row>
    <row r="242" spans="1:12" s="98" customFormat="1" ht="15" x14ac:dyDescent="0.25">
      <c r="L242" s="106"/>
    </row>
    <row r="243" spans="1:12" s="98" customFormat="1" ht="15" x14ac:dyDescent="0.25">
      <c r="L243" s="106"/>
    </row>
    <row r="244" spans="1:12" s="98" customFormat="1" ht="15" x14ac:dyDescent="0.25">
      <c r="L244" s="106"/>
    </row>
    <row r="245" spans="1:12" s="98" customFormat="1" ht="15" x14ac:dyDescent="0.25">
      <c r="L245" s="106"/>
    </row>
    <row r="246" spans="1:12" s="98" customFormat="1" ht="15" x14ac:dyDescent="0.25">
      <c r="L246" s="106"/>
    </row>
    <row r="247" spans="1:12" s="98" customFormat="1" ht="15" x14ac:dyDescent="0.25">
      <c r="L247" s="106"/>
    </row>
    <row r="248" spans="1:12" s="98" customFormat="1" ht="15" x14ac:dyDescent="0.25">
      <c r="L248" s="106"/>
    </row>
    <row r="249" spans="1:12" s="98" customFormat="1" ht="15" x14ac:dyDescent="0.25">
      <c r="L249" s="106"/>
    </row>
    <row r="250" spans="1:12" s="98" customFormat="1" ht="15" x14ac:dyDescent="0.25">
      <c r="L250" s="106"/>
    </row>
    <row r="251" spans="1:12" s="98" customFormat="1" ht="15" x14ac:dyDescent="0.25">
      <c r="L251" s="106"/>
    </row>
    <row r="252" spans="1:12" s="98" customFormat="1" ht="15" x14ac:dyDescent="0.25">
      <c r="L252" s="106"/>
    </row>
    <row r="253" spans="1:12" s="98" customFormat="1" ht="15" x14ac:dyDescent="0.25">
      <c r="L253" s="106"/>
    </row>
    <row r="254" spans="1:12" s="98" customFormat="1" ht="15" x14ac:dyDescent="0.25">
      <c r="L254" s="106"/>
    </row>
    <row r="255" spans="1:12" s="98" customFormat="1" ht="15" x14ac:dyDescent="0.25">
      <c r="L255" s="106"/>
    </row>
    <row r="256" spans="1:12" s="98" customFormat="1" ht="15" x14ac:dyDescent="0.25">
      <c r="A256" s="13"/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06"/>
    </row>
    <row r="257" spans="1:12" s="98" customFormat="1" ht="15" x14ac:dyDescent="0.25">
      <c r="L257" s="106"/>
    </row>
    <row r="258" spans="1:12" s="98" customFormat="1" ht="15" x14ac:dyDescent="0.25">
      <c r="L258" s="106"/>
    </row>
    <row r="259" spans="1:12" s="98" customFormat="1" ht="15" x14ac:dyDescent="0.25">
      <c r="L259" s="106"/>
    </row>
    <row r="260" spans="1:12" s="98" customFormat="1" ht="15" x14ac:dyDescent="0.25">
      <c r="L260" s="106"/>
    </row>
    <row r="261" spans="1:12" s="98" customFormat="1" ht="15" x14ac:dyDescent="0.25">
      <c r="L261" s="106"/>
    </row>
    <row r="262" spans="1:12" s="98" customFormat="1" ht="15" x14ac:dyDescent="0.25">
      <c r="L262" s="106"/>
    </row>
    <row r="263" spans="1:12" s="98" customFormat="1" ht="15" x14ac:dyDescent="0.25">
      <c r="L263" s="106"/>
    </row>
    <row r="264" spans="1:12" s="98" customFormat="1" ht="15" x14ac:dyDescent="0.25">
      <c r="L264" s="106"/>
    </row>
    <row r="265" spans="1:12" s="98" customFormat="1" ht="15" x14ac:dyDescent="0.25">
      <c r="L265" s="106"/>
    </row>
    <row r="266" spans="1:12" s="98" customFormat="1" ht="15" x14ac:dyDescent="0.25">
      <c r="L266" s="106"/>
    </row>
    <row r="267" spans="1:12" s="98" customFormat="1" ht="15" x14ac:dyDescent="0.25">
      <c r="L267" s="106"/>
    </row>
    <row r="268" spans="1:12" s="98" customFormat="1" ht="15" x14ac:dyDescent="0.25">
      <c r="L268" s="106"/>
    </row>
    <row r="269" spans="1:12" s="98" customFormat="1" ht="15" x14ac:dyDescent="0.25">
      <c r="L269" s="106"/>
    </row>
    <row r="270" spans="1:12" s="98" customFormat="1" ht="15" x14ac:dyDescent="0.25">
      <c r="A270" s="13"/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06"/>
    </row>
    <row r="271" spans="1:12" s="98" customFormat="1" ht="15" x14ac:dyDescent="0.25">
      <c r="L271" s="106"/>
    </row>
    <row r="272" spans="1:12" s="98" customFormat="1" ht="15" x14ac:dyDescent="0.25">
      <c r="L272" s="106"/>
    </row>
    <row r="273" spans="1:12" s="98" customFormat="1" ht="15" x14ac:dyDescent="0.25">
      <c r="L273" s="106"/>
    </row>
    <row r="274" spans="1:12" s="98" customFormat="1" ht="15" x14ac:dyDescent="0.25">
      <c r="L274" s="106"/>
    </row>
    <row r="275" spans="1:12" s="98" customFormat="1" ht="15" x14ac:dyDescent="0.25">
      <c r="L275" s="106"/>
    </row>
    <row r="276" spans="1:12" s="98" customFormat="1" ht="15" x14ac:dyDescent="0.25">
      <c r="L276" s="106"/>
    </row>
    <row r="277" spans="1:12" s="98" customFormat="1" ht="15" x14ac:dyDescent="0.25">
      <c r="L277" s="106"/>
    </row>
    <row r="278" spans="1:12" s="98" customFormat="1" ht="15" x14ac:dyDescent="0.25">
      <c r="L278" s="106"/>
    </row>
    <row r="279" spans="1:12" s="98" customFormat="1" ht="15" x14ac:dyDescent="0.25">
      <c r="A279" s="13"/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06"/>
    </row>
    <row r="280" spans="1:12" s="98" customFormat="1" ht="15" x14ac:dyDescent="0.25">
      <c r="A280" s="13"/>
      <c r="B280" s="13"/>
      <c r="C280" s="13"/>
      <c r="D280" s="13"/>
      <c r="E280" s="13"/>
      <c r="F280" s="13"/>
      <c r="G280" s="13"/>
      <c r="H280" s="13"/>
      <c r="I280" s="13"/>
      <c r="J280" s="13"/>
      <c r="K280" s="13"/>
      <c r="L280" s="106"/>
    </row>
    <row r="281" spans="1:12" s="98" customFormat="1" ht="15" x14ac:dyDescent="0.25">
      <c r="A281" s="13"/>
      <c r="B281" s="13"/>
      <c r="C281" s="13"/>
      <c r="D281" s="13"/>
      <c r="E281" s="13"/>
      <c r="F281" s="13"/>
      <c r="G281" s="13"/>
      <c r="H281" s="13"/>
      <c r="I281" s="13"/>
      <c r="J281" s="13"/>
      <c r="K281" s="13"/>
      <c r="L281" s="106"/>
    </row>
    <row r="282" spans="1:12" s="98" customFormat="1" ht="15" x14ac:dyDescent="0.25">
      <c r="L282" s="106"/>
    </row>
    <row r="283" spans="1:12" s="98" customFormat="1" ht="15" x14ac:dyDescent="0.25">
      <c r="L283" s="106"/>
    </row>
    <row r="284" spans="1:12" s="98" customFormat="1" ht="15" x14ac:dyDescent="0.25">
      <c r="L284" s="106"/>
    </row>
    <row r="285" spans="1:12" s="98" customFormat="1" ht="15" x14ac:dyDescent="0.25">
      <c r="L285" s="106"/>
    </row>
    <row r="286" spans="1:12" s="98" customFormat="1" ht="15" x14ac:dyDescent="0.25">
      <c r="L286" s="106"/>
    </row>
    <row r="287" spans="1:12" s="98" customFormat="1" ht="15" x14ac:dyDescent="0.25">
      <c r="L287" s="106"/>
    </row>
    <row r="288" spans="1:12" s="98" customFormat="1" ht="15" x14ac:dyDescent="0.25">
      <c r="L288" s="106"/>
    </row>
    <row r="289" spans="12:12" s="98" customFormat="1" ht="15" x14ac:dyDescent="0.25">
      <c r="L289" s="106"/>
    </row>
    <row r="290" spans="12:12" s="98" customFormat="1" ht="15" x14ac:dyDescent="0.25">
      <c r="L290" s="106"/>
    </row>
    <row r="291" spans="12:12" s="98" customFormat="1" ht="15" x14ac:dyDescent="0.25">
      <c r="L291" s="106"/>
    </row>
    <row r="292" spans="12:12" s="98" customFormat="1" ht="15" x14ac:dyDescent="0.25">
      <c r="L292" s="106"/>
    </row>
    <row r="293" spans="12:12" s="98" customFormat="1" ht="15" x14ac:dyDescent="0.25">
      <c r="L293" s="106"/>
    </row>
    <row r="294" spans="12:12" s="98" customFormat="1" ht="15" x14ac:dyDescent="0.25">
      <c r="L294" s="106"/>
    </row>
    <row r="295" spans="12:12" s="98" customFormat="1" ht="15" x14ac:dyDescent="0.25">
      <c r="L295" s="106"/>
    </row>
    <row r="296" spans="12:12" s="98" customFormat="1" ht="15" x14ac:dyDescent="0.25">
      <c r="L296" s="106"/>
    </row>
    <row r="297" spans="12:12" s="98" customFormat="1" ht="15" x14ac:dyDescent="0.25">
      <c r="L297" s="106"/>
    </row>
    <row r="298" spans="12:12" s="98" customFormat="1" ht="15" x14ac:dyDescent="0.25">
      <c r="L298" s="106"/>
    </row>
    <row r="299" spans="12:12" s="98" customFormat="1" ht="15" x14ac:dyDescent="0.25">
      <c r="L299" s="106"/>
    </row>
    <row r="300" spans="12:12" s="98" customFormat="1" ht="15" x14ac:dyDescent="0.25">
      <c r="L300" s="106"/>
    </row>
    <row r="301" spans="12:12" s="98" customFormat="1" ht="15" x14ac:dyDescent="0.25">
      <c r="L301" s="106"/>
    </row>
    <row r="302" spans="12:12" s="98" customFormat="1" ht="15" x14ac:dyDescent="0.25">
      <c r="L302" s="106"/>
    </row>
    <row r="303" spans="12:12" s="98" customFormat="1" ht="15" x14ac:dyDescent="0.25">
      <c r="L303" s="106"/>
    </row>
    <row r="304" spans="12:12" s="98" customFormat="1" ht="15" x14ac:dyDescent="0.25">
      <c r="L304" s="106"/>
    </row>
    <row r="315" spans="1:11" x14ac:dyDescent="0.2">
      <c r="A315" s="11"/>
      <c r="B315" s="10"/>
      <c r="C315" s="10"/>
      <c r="D315" s="10"/>
      <c r="E315" s="11"/>
      <c r="F315" s="11"/>
      <c r="G315" s="11"/>
      <c r="H315" s="11"/>
      <c r="I315" s="11"/>
      <c r="J315" s="11"/>
      <c r="K315" s="11"/>
    </row>
    <row r="338" spans="2:11" ht="15.75" x14ac:dyDescent="0.25">
      <c r="B338" s="10"/>
      <c r="C338" s="10"/>
      <c r="D338" s="10"/>
      <c r="E338" s="12"/>
      <c r="F338" s="12"/>
      <c r="G338" s="12"/>
      <c r="H338" s="12"/>
      <c r="I338" s="12"/>
      <c r="J338" s="12"/>
      <c r="K338" s="12"/>
    </row>
    <row r="339" spans="2:11" ht="15.75" x14ac:dyDescent="0.25">
      <c r="B339" s="10"/>
      <c r="C339" s="10"/>
      <c r="D339" s="10"/>
      <c r="E339" s="12"/>
      <c r="F339" s="12"/>
      <c r="G339" s="12"/>
      <c r="H339" s="12"/>
      <c r="I339" s="12"/>
      <c r="J339" s="12"/>
      <c r="K339" s="12"/>
    </row>
    <row r="363" spans="2:11" ht="14.25" x14ac:dyDescent="0.2">
      <c r="B363" s="10"/>
      <c r="C363" s="10"/>
      <c r="D363" s="10"/>
      <c r="E363" s="13"/>
      <c r="F363" s="13"/>
      <c r="G363" s="13"/>
      <c r="H363" s="13"/>
      <c r="I363" s="13"/>
      <c r="J363" s="13"/>
      <c r="K363" s="13"/>
    </row>
    <row r="364" spans="2:11" x14ac:dyDescent="0.2">
      <c r="B364" s="10"/>
      <c r="C364" s="10"/>
      <c r="D364" s="10"/>
      <c r="E364" s="11"/>
      <c r="F364" s="11"/>
      <c r="G364" s="11"/>
      <c r="H364" s="11"/>
      <c r="I364" s="11"/>
      <c r="J364" s="11"/>
      <c r="K364" s="11"/>
    </row>
    <row r="365" spans="2:11" x14ac:dyDescent="0.2">
      <c r="B365" s="10"/>
      <c r="C365" s="10"/>
      <c r="D365" s="10"/>
      <c r="E365" s="11"/>
      <c r="F365" s="11"/>
      <c r="G365" s="11"/>
      <c r="H365" s="11"/>
      <c r="I365" s="11"/>
      <c r="J365" s="11"/>
      <c r="K365" s="11"/>
    </row>
    <row r="366" spans="2:11" x14ac:dyDescent="0.2">
      <c r="B366" s="10"/>
      <c r="C366" s="10"/>
      <c r="D366" s="10"/>
      <c r="E366" s="11"/>
      <c r="F366" s="11"/>
      <c r="G366" s="11"/>
      <c r="H366" s="11"/>
      <c r="I366" s="11"/>
      <c r="J366" s="11"/>
      <c r="K366" s="11"/>
    </row>
    <row r="372" spans="1:11" x14ac:dyDescent="0.2">
      <c r="A372" s="11"/>
      <c r="B372" s="10"/>
      <c r="C372" s="10"/>
      <c r="D372" s="10"/>
      <c r="E372" s="11"/>
      <c r="F372" s="11"/>
      <c r="G372" s="11"/>
      <c r="H372" s="11"/>
      <c r="I372" s="11"/>
      <c r="J372" s="11"/>
      <c r="K372" s="11"/>
    </row>
    <row r="373" spans="1:11" x14ac:dyDescent="0.2">
      <c r="B373" s="10"/>
      <c r="C373" s="10"/>
      <c r="D373" s="10"/>
      <c r="E373" s="11"/>
      <c r="F373" s="11"/>
      <c r="G373" s="11"/>
      <c r="H373" s="11"/>
      <c r="I373" s="11"/>
      <c r="J373" s="11"/>
      <c r="K373" s="11"/>
    </row>
    <row r="374" spans="1:11" ht="15.75" x14ac:dyDescent="0.25">
      <c r="B374" s="10"/>
      <c r="C374" s="10"/>
      <c r="D374" s="10"/>
      <c r="E374" s="12"/>
      <c r="F374" s="12"/>
      <c r="G374" s="12"/>
      <c r="H374" s="12"/>
      <c r="I374" s="12"/>
      <c r="J374" s="12"/>
      <c r="K374" s="12"/>
    </row>
  </sheetData>
  <mergeCells count="6">
    <mergeCell ref="A12:K12"/>
    <mergeCell ref="A6:K6"/>
    <mergeCell ref="A7:K7"/>
    <mergeCell ref="A8:K8"/>
    <mergeCell ref="A10:K10"/>
    <mergeCell ref="A11:K11"/>
  </mergeCells>
  <phoneticPr fontId="12" type="noConversion"/>
  <pageMargins left="0.39370078740157483" right="0.39370078740157483" top="0.39370078740157483" bottom="0.39370078740157483" header="0" footer="0"/>
  <pageSetup paperSize="9" scale="65" firstPageNumber="17" fitToHeight="0" orientation="landscape" useFirstPageNumber="1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РБ</vt:lpstr>
      <vt:lpstr>РБ!Заголовки_для_печати</vt:lpstr>
      <vt:lpstr>РБ!Область_печати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2019-12-24T14:05:34Z</cp:lastPrinted>
  <dcterms:created xsi:type="dcterms:W3CDTF">2015-06-05T18:19:34Z</dcterms:created>
  <dcterms:modified xsi:type="dcterms:W3CDTF">2020-09-14T13:16:35Z</dcterms:modified>
</cp:coreProperties>
</file>