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640"/>
  </bookViews>
  <sheets>
    <sheet name="Приложение №___" sheetId="1" r:id="rId1"/>
  </sheets>
  <definedNames>
    <definedName name="_xlnm.Print_Titles" localSheetId="0">'Приложение №___'!$7:$7</definedName>
    <definedName name="_xlnm.Print_Area" localSheetId="0">'Приложение №___'!$A$1:$E$605</definedName>
  </definedNames>
  <calcPr calcId="114210" fullCalcOnLoad="1"/>
</workbook>
</file>

<file path=xl/calcChain.xml><?xml version="1.0" encoding="utf-8"?>
<calcChain xmlns="http://schemas.openxmlformats.org/spreadsheetml/2006/main">
  <c r="E386" i="1"/>
  <c r="E602"/>
  <c r="E599"/>
  <c r="E598"/>
  <c r="E597"/>
  <c r="E596"/>
  <c r="E593"/>
  <c r="E592"/>
  <c r="E591"/>
  <c r="E585"/>
  <c r="E584"/>
  <c r="E581"/>
  <c r="E580"/>
  <c r="E579"/>
  <c r="E578"/>
  <c r="E575"/>
  <c r="E574"/>
  <c r="E573"/>
  <c r="E572"/>
  <c r="E571"/>
  <c r="E570"/>
  <c r="E569"/>
  <c r="E568"/>
  <c r="E567"/>
  <c r="E566"/>
  <c r="E565"/>
  <c r="E564"/>
  <c r="D563"/>
  <c r="E563"/>
  <c r="E560"/>
  <c r="E559"/>
  <c r="E558"/>
  <c r="E557"/>
  <c r="E556"/>
  <c r="E555"/>
  <c r="E554"/>
  <c r="E553"/>
  <c r="E552"/>
  <c r="E551"/>
  <c r="E550"/>
  <c r="E549"/>
  <c r="E548"/>
  <c r="E547"/>
  <c r="E546"/>
  <c r="E545"/>
  <c r="E542"/>
  <c r="E541"/>
  <c r="E540"/>
  <c r="E539"/>
  <c r="E535"/>
  <c r="E534"/>
  <c r="E533"/>
  <c r="E530"/>
  <c r="E529"/>
  <c r="E528"/>
  <c r="E527"/>
  <c r="E526"/>
  <c r="E525"/>
  <c r="E524"/>
  <c r="E523"/>
  <c r="E522"/>
  <c r="E518"/>
  <c r="E517"/>
  <c r="E516"/>
  <c r="E515"/>
  <c r="E514"/>
  <c r="E513"/>
  <c r="E512"/>
  <c r="E511"/>
  <c r="E510"/>
  <c r="E509"/>
  <c r="E508"/>
  <c r="E507"/>
  <c r="E506"/>
  <c r="E503"/>
  <c r="E502"/>
  <c r="E501"/>
  <c r="E500"/>
  <c r="E499"/>
  <c r="E498"/>
  <c r="E497"/>
  <c r="E496"/>
  <c r="E495"/>
  <c r="E494"/>
  <c r="E493"/>
  <c r="E492"/>
  <c r="E491"/>
  <c r="E490"/>
  <c r="E487"/>
  <c r="E486"/>
  <c r="E485"/>
  <c r="E484"/>
  <c r="E483"/>
  <c r="E482"/>
  <c r="E481"/>
  <c r="E480"/>
  <c r="E479"/>
  <c r="E478"/>
  <c r="E477"/>
  <c r="E476"/>
  <c r="E475"/>
  <c r="E474"/>
  <c r="E473"/>
  <c r="E470"/>
  <c r="E469"/>
  <c r="E468"/>
  <c r="E467"/>
  <c r="E466"/>
  <c r="E465"/>
  <c r="E464"/>
  <c r="E463"/>
  <c r="E462"/>
  <c r="E461"/>
  <c r="E460"/>
  <c r="E459"/>
  <c r="E458"/>
  <c r="E457"/>
  <c r="E456"/>
  <c r="D453"/>
  <c r="E453"/>
  <c r="D452"/>
  <c r="E452"/>
  <c r="D451"/>
  <c r="E451"/>
  <c r="D450"/>
  <c r="E450"/>
  <c r="E446"/>
  <c r="E445"/>
  <c r="E444"/>
  <c r="E443"/>
  <c r="E440"/>
  <c r="E439"/>
  <c r="E438"/>
  <c r="D434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06"/>
  <c r="E441"/>
  <c r="E471"/>
  <c r="E531"/>
  <c r="E543"/>
  <c r="E561"/>
  <c r="E576"/>
  <c r="E582"/>
  <c r="E586"/>
  <c r="E594"/>
  <c r="E435"/>
  <c r="E447"/>
  <c r="E448"/>
  <c r="E488"/>
  <c r="E504"/>
  <c r="E519"/>
  <c r="E536"/>
  <c r="E537"/>
  <c r="E600"/>
  <c r="E603"/>
  <c r="E454"/>
  <c r="E395"/>
  <c r="E396"/>
  <c r="E601"/>
  <c r="E364"/>
  <c r="E365"/>
  <c r="E373"/>
  <c r="E342"/>
  <c r="E339"/>
  <c r="E334"/>
  <c r="E335"/>
  <c r="E329"/>
  <c r="E326"/>
  <c r="E323"/>
  <c r="E320"/>
  <c r="E316"/>
  <c r="E311"/>
  <c r="E310"/>
  <c r="E306"/>
  <c r="E307"/>
  <c r="E299"/>
  <c r="E295"/>
  <c r="E287"/>
  <c r="E288"/>
  <c r="E283"/>
  <c r="E275"/>
  <c r="E276"/>
  <c r="E272"/>
  <c r="E273"/>
  <c r="E266"/>
  <c r="E265"/>
  <c r="E260"/>
  <c r="E259"/>
  <c r="E258"/>
  <c r="E257"/>
  <c r="E255"/>
  <c r="E248"/>
  <c r="E239"/>
  <c r="E236"/>
  <c r="E235"/>
  <c r="E234"/>
  <c r="E225"/>
  <c r="E221"/>
  <c r="E220"/>
  <c r="E219"/>
  <c r="E218"/>
  <c r="E210"/>
  <c r="E216"/>
  <c r="E208"/>
  <c r="E202"/>
  <c r="E201"/>
  <c r="E199"/>
  <c r="E189"/>
  <c r="E192"/>
  <c r="E185"/>
  <c r="E166"/>
  <c r="E167"/>
  <c r="E168"/>
  <c r="E160"/>
  <c r="E155"/>
  <c r="E157"/>
  <c r="E150"/>
  <c r="E151"/>
  <c r="E128"/>
  <c r="E121"/>
  <c r="E122"/>
  <c r="E119"/>
  <c r="E113"/>
  <c r="E112"/>
  <c r="E107"/>
  <c r="E106"/>
  <c r="E104"/>
  <c r="E97"/>
  <c r="E99"/>
  <c r="E90"/>
  <c r="E95"/>
  <c r="E85"/>
  <c r="E84"/>
  <c r="E79"/>
  <c r="E81"/>
  <c r="E73"/>
  <c r="E68"/>
  <c r="E66"/>
  <c r="E52"/>
  <c r="E51"/>
  <c r="E43"/>
  <c r="E40"/>
  <c r="E36"/>
  <c r="E33"/>
  <c r="E30"/>
  <c r="E27"/>
  <c r="E24"/>
  <c r="E21"/>
  <c r="E15"/>
  <c r="E16"/>
  <c r="E12"/>
  <c r="E13"/>
  <c r="E205"/>
  <c r="E232"/>
  <c r="E240"/>
  <c r="E261"/>
  <c r="E269"/>
  <c r="E161"/>
  <c r="E75"/>
  <c r="E88"/>
  <c r="E343"/>
  <c r="E17"/>
  <c r="E152"/>
  <c r="E44"/>
  <c r="E62"/>
  <c r="E108"/>
  <c r="E115"/>
  <c r="E123"/>
  <c r="E313"/>
  <c r="E330"/>
  <c r="E284"/>
  <c r="E344"/>
  <c r="E109"/>
  <c r="E162"/>
  <c r="E397"/>
  <c r="E605"/>
</calcChain>
</file>

<file path=xl/sharedStrings.xml><?xml version="1.0" encoding="utf-8"?>
<sst xmlns="http://schemas.openxmlformats.org/spreadsheetml/2006/main" count="619" uniqueCount="453">
  <si>
    <t>Министерство по социальной защите и труду  Приднестровской Молдавской Республики</t>
  </si>
  <si>
    <t>количе-ство</t>
  </si>
  <si>
    <t>Государственная администрация г. Тирасполя и г. Днестровска</t>
  </si>
  <si>
    <t>Капитальный ремонт МДОУ "БДС № 24", ул. Космонавтов, 32</t>
  </si>
  <si>
    <t>Капитальный ремонт  МДОУ "БДС № 27", ул. 50 лет ВЛКСМ,11</t>
  </si>
  <si>
    <t>Капитальный ремонт физкультурно-оздоровительного комплекса "Северный" г. Бендеры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</si>
  <si>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</si>
  <si>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</si>
  <si>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</si>
  <si>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 xml:space="preserve">Государственная служба по культуре и историческому наследию Приднестровской Молдавской Республики </t>
  </si>
  <si>
    <t>Капитальный ремонт кровли ГУ "Приднестровский государственный художественный музей" г. Бендеры</t>
  </si>
  <si>
    <t xml:space="preserve">Государственная служба по спорту Приднестровской Молдавской Республики </t>
  </si>
  <si>
    <t xml:space="preserve">Итого </t>
  </si>
  <si>
    <t>Итого по подстатье 240 330</t>
  </si>
  <si>
    <t xml:space="preserve">Прокуратура Приднестровской Молдавской Республики </t>
  </si>
  <si>
    <t xml:space="preserve">Следственный комитет Приднестровской Молдавской Республики </t>
  </si>
  <si>
    <t>Капитальный ремонт кровли боксов на территории Слободзейского РОВД МВД ПМР</t>
  </si>
  <si>
    <t>Капитальный ремонт спортивного зала Слободзейского РОВД МВД ПМР</t>
  </si>
  <si>
    <t>Судебный департамент при Верховном суде Приднестровской Молдавской Республики</t>
  </si>
  <si>
    <t>Капитальный ремонт здания Бендерского городского суда, расположенного по адресу г. Бендеры, ул. Пушкина, 50</t>
  </si>
  <si>
    <t xml:space="preserve">Администрация Президента Приднестровской Молдавской Республики </t>
  </si>
  <si>
    <t xml:space="preserve"> Министерство государственной безопасности Приднестровской Молдавской Республики</t>
  </si>
  <si>
    <t xml:space="preserve">Министерство просвещения Приднестровской Молдавской Республики </t>
  </si>
  <si>
    <t xml:space="preserve">Центральная избирательная комиссия Приднестровской Молдавской Республики </t>
  </si>
  <si>
    <t>Итого по подстатье 240 340</t>
  </si>
  <si>
    <t>Капитальный ремонт прочих объектов (240 360)</t>
  </si>
  <si>
    <t>Министерство сельского хозяйства Приднестровской Молдавской Республики</t>
  </si>
  <si>
    <t>Реконструкция противопаводковой дамбы Тирасполь-Суклея</t>
  </si>
  <si>
    <t>Итого по подстатье 240 360</t>
  </si>
  <si>
    <t>Приобретение материалов для капитального ремонта здания Следственного комитета ПМР</t>
  </si>
  <si>
    <t>Итого по программе капитального ремонта</t>
  </si>
  <si>
    <t>Приобретение оборудования и предметов длительного пользования (статья 240 120)</t>
  </si>
  <si>
    <t>Государственная администрация города Бендеры</t>
  </si>
  <si>
    <t>Государственная администрация Дубоссарского района и города  Дубоссары</t>
  </si>
  <si>
    <t>Программа развития материально-технической базы</t>
  </si>
  <si>
    <t xml:space="preserve">Министерство здравоохранения Приднестровской Молдавской Республики </t>
  </si>
  <si>
    <t>Протезирование льготной категории граждан (за исключением зубопротезирования) (статья 111 054)</t>
  </si>
  <si>
    <t>Приобретение инвалидных колясок для инвалидов (статья 130 630)</t>
  </si>
  <si>
    <t>ИТОГО ПО ВСЕМ ПРОГРАММАМ</t>
  </si>
  <si>
    <t>Смета расходов Фонда капитальных вложений на 2020 год</t>
  </si>
  <si>
    <t>Приложение № 9</t>
  </si>
  <si>
    <t>Министерство по социальной защите и труду Приднестровской Молдавской Республики</t>
  </si>
  <si>
    <t xml:space="preserve">Приобретение оборудования, предметов длительного пользования и специализированного медицинского автотранспорта </t>
  </si>
  <si>
    <t>в том числе:</t>
  </si>
  <si>
    <t>наименование медицинской техники</t>
  </si>
  <si>
    <t>цена за единицу, руб.</t>
  </si>
  <si>
    <t>3.1</t>
  </si>
  <si>
    <t>Автоматический биохимический анализатор</t>
  </si>
  <si>
    <t>Холтер ЭКГ</t>
  </si>
  <si>
    <t>Бактерицидный облучатель</t>
  </si>
  <si>
    <t>Набор для сосудистой хирургии</t>
  </si>
  <si>
    <t>Набор микрохирургических инструментов</t>
  </si>
  <si>
    <t>Автомобиль СМП класса В</t>
  </si>
  <si>
    <t>Аппарат ИВЛ с монитором</t>
  </si>
  <si>
    <t>Аппарат УЗИ</t>
  </si>
  <si>
    <t>Конвексный датчик 4CL для УЗИ</t>
  </si>
  <si>
    <t>Сектор датчик 4VIC к аппарату УЗИ</t>
  </si>
  <si>
    <t>Светильник потолочный бестеневой</t>
  </si>
  <si>
    <t>Стол общехирургический</t>
  </si>
  <si>
    <t>Авторефрактометр</t>
  </si>
  <si>
    <t>Сферопериметр</t>
  </si>
  <si>
    <t>Набор пробных очковых стекол</t>
  </si>
  <si>
    <t>Щелевая лампа</t>
  </si>
  <si>
    <t xml:space="preserve">Фиброгастроскоп </t>
  </si>
  <si>
    <t>3.2</t>
  </si>
  <si>
    <t xml:space="preserve">подстатья 110360 </t>
  </si>
  <si>
    <t>Портативный анализатор глюкозы в крови</t>
  </si>
  <si>
    <t>Портативный анализатор глюкозы и холестерина 3в1</t>
  </si>
  <si>
    <t>Тонометр Маклакова</t>
  </si>
  <si>
    <t>подстатья 240120</t>
  </si>
  <si>
    <t>Ростомер</t>
  </si>
  <si>
    <t>Пневмотонометры</t>
  </si>
  <si>
    <t xml:space="preserve">Ото-офтальмоскоп </t>
  </si>
  <si>
    <t>Весы электронные</t>
  </si>
  <si>
    <t>3.3</t>
  </si>
  <si>
    <t>Завершение капитального ремонта приемного отделения ГУ "Бендерская центральная городская больница" по адресу г. Бендеры, ул. Б. Восстания, 146, в том числе проектные работы</t>
  </si>
  <si>
    <t>Капитальный ремонт МДОУ "БДС № 32", ул. Калинина, 29</t>
  </si>
  <si>
    <t>Капитальный ремонт  МДОУ "БДС № 42", ул. Петровского, 42</t>
  </si>
  <si>
    <t>Капитальный ремонт МДОУ "Гармония", ул. Шестакова, 28</t>
  </si>
  <si>
    <t>Капитальный ремонт кровли административного здания (литер А), по адресу г. Тирасполь, пер. Энгельса, д. 5</t>
  </si>
  <si>
    <t>Жилет для аускультации с пультом беспроводного управления (надеваемый жилет)</t>
  </si>
  <si>
    <t>3.4</t>
  </si>
  <si>
    <t xml:space="preserve">Весы для новорожденных и детей   </t>
  </si>
  <si>
    <t xml:space="preserve">Кушетка медицинская смотровая </t>
  </si>
  <si>
    <t xml:space="preserve">Облучатель бактерицидный </t>
  </si>
  <si>
    <t xml:space="preserve">Облучатель ультрафиолетовый </t>
  </si>
  <si>
    <t>Офтальмоскоп ручной</t>
  </si>
  <si>
    <t xml:space="preserve">Светильник бестеневой медицинский передвижной          </t>
  </si>
  <si>
    <t xml:space="preserve">Термостат </t>
  </si>
  <si>
    <t xml:space="preserve">Кресло гинекологическое </t>
  </si>
  <si>
    <t xml:space="preserve">Микроскоп бинокулярный               </t>
  </si>
  <si>
    <t xml:space="preserve">Стерилизатор воздушный </t>
  </si>
  <si>
    <t>Холодильник фармацевтический</t>
  </si>
  <si>
    <t xml:space="preserve">Центрифуга лабораторная                        </t>
  </si>
  <si>
    <t>Весы медицинские с ростомером</t>
  </si>
  <si>
    <t>Банкетка</t>
  </si>
  <si>
    <t xml:space="preserve">Столик инструментальный                </t>
  </si>
  <si>
    <t>3.5</t>
  </si>
  <si>
    <t>Приобретение оборудования для ФАПов ГУ "Дубоссарская центральная районная больница"  (подстатья 240120)</t>
  </si>
  <si>
    <t>Облучатель бактерицидный передвижной</t>
  </si>
  <si>
    <t xml:space="preserve">Стол медицинский </t>
  </si>
  <si>
    <t>Сумка-холодильник</t>
  </si>
  <si>
    <t xml:space="preserve">Тумба медицинская под аппаратуру </t>
  </si>
  <si>
    <t>Прибор для определения остроты зрения</t>
  </si>
  <si>
    <t xml:space="preserve">Электрокардиограф </t>
  </si>
  <si>
    <t>3.6</t>
  </si>
  <si>
    <t>3.7</t>
  </si>
  <si>
    <t>Приобретение оборудования для хирургического корпуса ГУ "РКБ"</t>
  </si>
  <si>
    <t>Шкаф для одежды двухдверный</t>
  </si>
  <si>
    <t>Шкаф для хранения медикаментов</t>
  </si>
  <si>
    <t>Шкаф кухонный навесной двухдверный</t>
  </si>
  <si>
    <t>Стол на пост мед. сестры</t>
  </si>
  <si>
    <t>Стол письменный</t>
  </si>
  <si>
    <t>Кухонный гарнитур</t>
  </si>
  <si>
    <t>Кушетка медицинская</t>
  </si>
  <si>
    <t>Диван для медицинских учреждений</t>
  </si>
  <si>
    <t xml:space="preserve">Стеллажи металлические для белья </t>
  </si>
  <si>
    <t>Вешалка стоячая</t>
  </si>
  <si>
    <t>Шкаф для белья</t>
  </si>
  <si>
    <t>Мойка двухсекционная из нержавеющей стали стандартная</t>
  </si>
  <si>
    <t>3.8</t>
  </si>
  <si>
    <t>Микротом МЗП-01</t>
  </si>
  <si>
    <t>Автоматический гистологический процессор для инфильтрации парафином</t>
  </si>
  <si>
    <t>Автомат для окрашивания гистологических срезов</t>
  </si>
  <si>
    <t>Стол секционный СА-04</t>
  </si>
  <si>
    <t>3.9</t>
  </si>
  <si>
    <t>Приобретение оборудования для оснащения секционных залов и лабораторных помещений ГУ "РКБ" (подстатья 240120)</t>
  </si>
  <si>
    <t>Воздухоохладитель</t>
  </si>
  <si>
    <t>Дверь для камеры</t>
  </si>
  <si>
    <t>Камера холодильная специального назначения</t>
  </si>
  <si>
    <t>Каталка со съемными носилками базовая (КСН-6б)</t>
  </si>
  <si>
    <t>Кресло гинекологическое с регулированием высоты электроприводом МСК-3415</t>
  </si>
  <si>
    <t>Кресло гинекологическое с регулированием высоты электроприводом МСК-415</t>
  </si>
  <si>
    <t>Пила электрическая сетевая с защитным кожухом (ПЭС-12)</t>
  </si>
  <si>
    <t>Подставка под ноги врача-патологоанатома базовая (ППА-10Б)</t>
  </si>
  <si>
    <t>Стол секционный стационарный комплектный (ССС-1К)</t>
  </si>
  <si>
    <t>Стол селекционный стационарный базовый (ССС-1Б)</t>
  </si>
  <si>
    <t>Стол селекционный стационарный комплектный ССС-2К</t>
  </si>
  <si>
    <t>Тележка транспортно-подъемная гидравлическая</t>
  </si>
  <si>
    <t>Холодильная камера</t>
  </si>
  <si>
    <t>Шкаф для дезинфекции одежды и обуви (ШД-2)</t>
  </si>
  <si>
    <t>Шкаф ТШ-302</t>
  </si>
  <si>
    <t>3.10</t>
  </si>
  <si>
    <t>Приобретение оборудования для оснащения пищеблока ГУ "Бендерский центр матери и ребенка" (подстатья 240120)</t>
  </si>
  <si>
    <t>Кухонный инвентарь</t>
  </si>
  <si>
    <t>Котел варочный</t>
  </si>
  <si>
    <t>Машина картофелеочистительная</t>
  </si>
  <si>
    <t>Машина протирочно-резательная</t>
  </si>
  <si>
    <t>Мясорубка электрическая</t>
  </si>
  <si>
    <t>Сковорода электрическая</t>
  </si>
  <si>
    <t>Стол из нержавеющей стали с полочкой</t>
  </si>
  <si>
    <t>Тестомесилка</t>
  </si>
  <si>
    <t>3.11</t>
  </si>
  <si>
    <t>Приобретение оборудования для оснащения прачечной ГУ "Бендерский центр матери и ребенка" (подстатья 240120)</t>
  </si>
  <si>
    <t>Сушильная машина (25 кг)</t>
  </si>
  <si>
    <t>Стирально-отжимная машина (15 кг)</t>
  </si>
  <si>
    <t>Стирально-отжимная машина (25 кг)</t>
  </si>
  <si>
    <t>Тележка для белья (25 кг)</t>
  </si>
  <si>
    <t>3.12</t>
  </si>
  <si>
    <t>Приобретение оборудования для цифрового обеспечения отрасли здравоохранения (подстатья 240120)</t>
  </si>
  <si>
    <t>Капитальный ремонт  МОУ "БСОШ № 2, г. Бендеры, ул. Старого, 5а</t>
  </si>
  <si>
    <t>Капитальный ремонт МДОУ "БДС № 9", ул. С.Лазо, 27</t>
  </si>
  <si>
    <t>Капитальный ремонт  МДОУ "БДС № 16", ул. Кишиневская, 67а, в том числе проектные работы</t>
  </si>
  <si>
    <t>Капитальный ремонт бассейна МОУ "Рыбницкая русская средняя общеобразовательная школа № 11"</t>
  </si>
  <si>
    <t>Приобретение оборудования для оснащения  поликлиники № 5 ГУ "Тираспольский клинический центр  амбулаторной поликлинической помощи"  (подстатья 240120 )</t>
  </si>
  <si>
    <t>Приобретение специализированного автотранспорта для этапирования и сопровождения в количестве 6 (шести) единиц</t>
  </si>
  <si>
    <t>Реконструкция специализированного учреждения МСКОУ № 2,                                                 ул. К. Либкнехта, 144а, г. Тирасполь, в том числе проектные работы</t>
  </si>
  <si>
    <t>Капитальные вложения в строительство административных зданий                                                                                               (240 240)</t>
  </si>
  <si>
    <t>Строительство 4-этажной казармы на 400 человек, военный городок                                                              № 15, г. Тирасполь, в том числе проектные работы</t>
  </si>
  <si>
    <t>Проектирование и реконструкция котельной семейно-врачебной амбулатории (СВА) с. Дойбаны-1 Дубоссарского района, ул. Молодежная, 8</t>
  </si>
  <si>
    <t>Строительство водопроводной сети с восстановлением дорожного покрытия, с. Воронково Рыбницкого района, в том числе проектные работы</t>
  </si>
  <si>
    <t>Капитальный ремонт ГУ "Республиканский специализированный Дом ребенка", г. Тирасполь, ул. 1 Мая, 26</t>
  </si>
  <si>
    <t xml:space="preserve">Капитальный ремонт ГОУ " Глинойская специальная коррекционная школа-интернат для детей-сирот и детей, оставшихся без попечения родителей, VIII вида", с. Глиное, Слободзейский район, ул. Котовского, 1 </t>
  </si>
  <si>
    <t>Капитальный ремонт ГОУ "Парканская средняя общеобразовательная школа-интернат" по адресу Слободзейский район, с. Парканы,                                                              ул. Димитрова, 1, в том числе проектные работы</t>
  </si>
  <si>
    <t>Капитальный ремонт кровли государственного образовательного учреждения среднего профессионального образования "Тираспольский колледж бизнеса и сервиса", город Тирасполь, переулок Энгельса, 6</t>
  </si>
  <si>
    <t>Капитальный ремонт ГОУ "Республиканский кадетский корпус им. светлейшего князя Г. А. Потёмкина-Таврического" МВД ПМР</t>
  </si>
  <si>
    <t>Капитальный ремонт покрытия беговой дорожки, волейбольной и баскетбольной площадок на школьном стадионе МОУ "Краснянская средняя образовательная школа", с. Красное, ул. Школьная, 1</t>
  </si>
  <si>
    <t>Капитальный ремонт МДОУ "Рыбницкий детский сад № 19", ул. Степная, 21</t>
  </si>
  <si>
    <t>Капитальный ремонт МОУ "Рыбницкая средняя общеобразовательная школа-интернат", ул. Маяковского, 41</t>
  </si>
  <si>
    <t>Капитальный ремонт главного фасада учебного корпуса № 1 ГОУ "ПГУ им. Т. Г. Шевченко"</t>
  </si>
  <si>
    <t>Капитальный ремонт кровли спортивного зала учебного корпуса № 3 ГОУ "ПГУ им. Т. Г. Шевченко"</t>
  </si>
  <si>
    <t>Капитальный ремонт спортивного зала учебного корпуса № 8 ГОУ "ПГУ им. Т. Г. Шевченко"</t>
  </si>
  <si>
    <t>Капитальный ремонт главного фасада учебного корпуса № 11 ГОУ "ПГУ им. Т. Г. Шевченко"</t>
  </si>
  <si>
    <t>Капитальный ремонт административных зданий (240 340)</t>
  </si>
  <si>
    <t>Капитальный ремонт здания прокуратуры г. Бендеры, расположенного  по адресу г. Бендеры, ул. Пушкина, 71</t>
  </si>
  <si>
    <t>Капитальный ремонт здания прокуратуры г. Дубоссары, расположенного  по адресу г. Дубоссары, ул. К.Маркса, 10а (замена окон и ремонт помещений)</t>
  </si>
  <si>
    <t xml:space="preserve">Капитальный ремонт здания прокуратуры г.Григориополя, расположенного  по адресу г. Григориополь, ул. Дзержинского, 54 </t>
  </si>
  <si>
    <t xml:space="preserve">Капитальный ремонт здания прокуратуры г. Каменки, расположенного  по адресу г. Каменка, ул. Ленина, 21 </t>
  </si>
  <si>
    <r>
      <t xml:space="preserve">Программа модернизации пищевых блоков в образовательных учреждениях Приднестровской Молдавской Республики  </t>
    </r>
    <r>
      <rPr>
        <sz val="12"/>
        <rFont val="Times New Roman"/>
        <family val="1"/>
        <charset val="204"/>
      </rPr>
      <t>(в соответствии с распоряжением Правительства ПМР от 19.06.19г. № 479р)</t>
    </r>
  </si>
  <si>
    <t>Набор акушерско-гинекологический операционный</t>
  </si>
  <si>
    <t>Набор секционный</t>
  </si>
  <si>
    <t xml:space="preserve">Капитальный ремонт БПК ГОУ "ТЮИ им. М. И. Кутузова" МВД ПМР </t>
  </si>
  <si>
    <t>Завершение капитального ремонта поликлиники № 5  ГУ "Тираспольский клинический центр амбулаторно-поликлинической помощи" по адресу                                                              г. Тирасполь, ул. Шевченко, 81/10, в том числе проектные работы</t>
  </si>
  <si>
    <t>Завершение капитального ремонта поликлиники № 2 ГУ "Бендерский центр амбулаторно-поликлинической помощи" по адресу г. Бендеры,                                                                                     ул. Калинина, 62, в том числе проектные работы и благоустройство территории</t>
  </si>
  <si>
    <t>Капитальный ремонт ГУ "Республиканский спортивный  реабилитационно-восстановительный центр инвалидов",                                                               г. Тирасполь, ул. Ленина 1/3</t>
  </si>
  <si>
    <t>Капитальный ремонт поликлиники № 1, ГУ "Тираспольский клинический центр амбулаторно-поликлинической помощи" по адресу г.Тирасполь,                                                                  ул. Краснодонская, 68, в том числе проектные работы</t>
  </si>
  <si>
    <t>Завершение капитального ремонта  ГУ "Республиканский центр матери и ребёнка", г. Тирасполь,  ул. 1 Мая, 58, в том числе проектные работы</t>
  </si>
  <si>
    <t xml:space="preserve">Капитальный ремонт спального корпуса "В", ГОУ "Специальная (коррекционная) школа-интернат I-II, V видов" , г. Тирасполь,                                                               ул. Зелинского, 5 </t>
  </si>
  <si>
    <t>Капитальный ремонт МОУ "Катериновская ОСШ им. А. С. Пушкина",                                                                с. Катериновка, ул. Приходского, 16</t>
  </si>
  <si>
    <t>Капитальный ремонт здания столовой № 3 военного городка № 17,                                                г. Бендеры</t>
  </si>
  <si>
    <t>Капитальный ремонт здания Управления Следственного комитета                                                                          г. Бендеры, по адресу г. Бендеры, ул. Дзержинского, 55</t>
  </si>
  <si>
    <t>Капитальный ремонт кровли здания Тираспольского городского суда,                                                                                      г. Тирасполь,  ул. Ленина, 26</t>
  </si>
  <si>
    <t>Капитальный ремонт здания Каменского районного суда, г. Каменка,                                                                      ул. Ленина, 21</t>
  </si>
  <si>
    <t>Программное обеспечение медицинской информационной системы</t>
  </si>
  <si>
    <t>Оборудование для обеспечения работы медицинской информационной системы</t>
  </si>
  <si>
    <t>3.13</t>
  </si>
  <si>
    <t xml:space="preserve">Приобретение  хирургического инструментария и изделий для интенсивной терапии </t>
  </si>
  <si>
    <t>Хирургический инструментарий и изделия медицинские</t>
  </si>
  <si>
    <t>Утка медицинская</t>
  </si>
  <si>
    <t>Судно для взрослых</t>
  </si>
  <si>
    <t>Кусачки</t>
  </si>
  <si>
    <t>Ларингоскоп</t>
  </si>
  <si>
    <t>Набор инструментов для отоларингологии хирургический</t>
  </si>
  <si>
    <t>Приобретение оборудования для ФАПов ГУ "Рыбницкая центральная районная больница" (подстатья 240120)</t>
  </si>
  <si>
    <t>Приобретение оборудования для патологоанатомического отделения ГУ "РКБ" (подстатья 240120)</t>
  </si>
  <si>
    <t>Содержание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 (статья 110 350)</t>
  </si>
  <si>
    <t>Программа исполнения наказов избирателей                                                                                                                                                       (Участие Правительства в осуществлении отдельных программ (290 000))</t>
  </si>
  <si>
    <t>Программа ремонта и технического оснащения кабинетов  учебных предметов "Биология", "Физика", "Химия" в общеобразовательных учреждениях Приднестровской Молдавской Республики</t>
  </si>
  <si>
    <t>3.14</t>
  </si>
  <si>
    <t>к Закону Приднестровской Молдавской Республики</t>
  </si>
  <si>
    <t>"О республиканском бюджете на 2020 год"</t>
  </si>
  <si>
    <t xml:space="preserve">                                                                                                                                                   </t>
  </si>
  <si>
    <t>№ п/п</t>
  </si>
  <si>
    <t xml:space="preserve">Наименование объекта </t>
  </si>
  <si>
    <t>Сумма, руб.</t>
  </si>
  <si>
    <t>Программа  капитальных вложений и капитального ремонта</t>
  </si>
  <si>
    <t>Программа капитальных вложений</t>
  </si>
  <si>
    <t>Итого</t>
  </si>
  <si>
    <t>Государственная администрация г. Бендеры</t>
  </si>
  <si>
    <t>Итого по подстатье 240 110</t>
  </si>
  <si>
    <t>Приобретение непроизводственного оборудования и предметов длительного пользования для государственных учреждений (240 120)</t>
  </si>
  <si>
    <t>Государственная служба охраны Приднестровской Молдавской Республики</t>
  </si>
  <si>
    <t>Секретно</t>
  </si>
  <si>
    <t xml:space="preserve">Министерство экономического развития Приднестровской Молдавской Республики </t>
  </si>
  <si>
    <t>Приобретение программного обеспечения по внедрению ресурсного метода ценообразования в строительстве, разработка и экспертиза проектно-сметной документации зданий и сооружений</t>
  </si>
  <si>
    <t>Министерство внутренних дел Приднестровской Молдавской Республики</t>
  </si>
  <si>
    <t xml:space="preserve">Реконструкция терапевтического корпуса ГУ "Республиканская клиническая больница" под отделение педиатрии по ул. Мира, 33, в том числе проектные работы </t>
  </si>
  <si>
    <t>Завершение строительства здания  по линии АНО "Евразийская интеграция" по адресу г. Бендеры , ул. Б. Восстания, 148,  под лечебный корпус № 1  ГУ "Республиканская туберкулезная больница", в том числе проектные работы</t>
  </si>
  <si>
    <t>Создание сквера "Солнечный", г. Бендеры, в том числе проектные работы</t>
  </si>
  <si>
    <t>Государственная администрация Слободзейского района и г. Слободзеи</t>
  </si>
  <si>
    <t>Реконструкция центральной части г. Слободзеи (парк молодоженов), в том числе проектные работы</t>
  </si>
  <si>
    <t xml:space="preserve"> Реконструкция  кинотеатра  "Восток"  в  детский культурно-досуговый центр с доступом ММГН  </t>
  </si>
  <si>
    <t>Создание парка "Набережный" по ул. Вальченко, г. Рыбница, в том числе проектные работы</t>
  </si>
  <si>
    <t>Государственная администрация  Каменского района и г. Каменки</t>
  </si>
  <si>
    <t>Создание парка Витгенштейна, г. Каменка, в том числе проектные работы</t>
  </si>
  <si>
    <t>Завершение строительства 2-этажной казармы на 200 человек, военный городок № 4, г. Тирасполь, в том числе проектные работы</t>
  </si>
  <si>
    <t>Завершение реконструкции здания Главного штаба (надстройка 4-го этажа), военный городок № 1, г. Тирасполь</t>
  </si>
  <si>
    <t>Реконструкция автономной газовой котельной Учреждения исполнения наказаний № 3, г.Тирасполь, ул. Лазо, 7, в том числе проектные работы</t>
  </si>
  <si>
    <t>Устройство новой водонапорной башни по ул. Каушанская, арт. скважина № 5575, с.Кицканы, Слободзейский район</t>
  </si>
  <si>
    <t>Строительство водопроводной сети в с. Кицканы, Слободзейский район</t>
  </si>
  <si>
    <t>Строительство водопроводной сети в г. Слободзее</t>
  </si>
  <si>
    <t>Развитие централизованного водоснабжения в с. Мокра Рыбницкого района (проектные работы, общестроительные работы, электромонтажные работы, обустройство зоны санитарной охраны, строительство сетей водопровода), в том числе проектные работы</t>
  </si>
  <si>
    <t>Строительство канализационной насосной станции и канализационного напорного коллектора, в т.ч. проектные работы, для обеспечения централизованным водоотведением здания МУ "Центр социально-психологической реабилитации детей с ОПЖ" г. Дубоссары</t>
  </si>
  <si>
    <t>Строительство водопроводной сети с. Мочаровка (с.Веселое), Григориопольский район</t>
  </si>
  <si>
    <t>Строительство газовой котельной в с. Карагаш, ул. С. Лазо, д. 71, Слободзейский район</t>
  </si>
  <si>
    <t>Строительство локальных очистных сооружений МОУ "Хрустовская ООШ-детский сад" с. Хрустовая,  ул. Комарова, 72</t>
  </si>
  <si>
    <t xml:space="preserve">Приобретение материалов для строительства хранилища грузовых автомобилей военного городка № 17 г. Бендеры </t>
  </si>
  <si>
    <t xml:space="preserve">Приобретение материалов для завершения строительства хранилища легковых автомобилей  в военном городке № 17 г. Бендеры  </t>
  </si>
  <si>
    <t>Приобретение материалов для строительства здания отделения "Красное", в/ч 4043, Слободзейский район, с. Глиное</t>
  </si>
  <si>
    <t>Капитальный ремонт (модернизация) лифтового хозяйства п. Первомайск, Слободзейский район</t>
  </si>
  <si>
    <r>
      <t>Приобретение производственного оборудования и предметов длительного пользования для государственных предприятий</t>
    </r>
    <r>
      <rPr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(240 110)</t>
    </r>
  </si>
  <si>
    <t>Приобретение оборудования для специализированного учреждения МСКОУ № 2, ул. К. Либкнехта, 144а, г. Тирасполь</t>
  </si>
  <si>
    <t>Капитальный ремонт кровли ГУ "Республиканская психиатрическая больница"  с. Выхватицы по  ул. Днестровской,  83</t>
  </si>
  <si>
    <t>Капитальный ремонт кровли ГУ "Республиканский госпиталь инвалидов ВОВ", приемное отделение, консультативно-диагностическое отделение и отделение физиотерапии по адресу г. Тирасполь, ул. Юности, 33</t>
  </si>
  <si>
    <t>Капитальный ремонт зданий, литер. "Л", "К", и "Е" ГУП ОК "Днестровские зори"</t>
  </si>
  <si>
    <t>Капитальный ремонт МОУ "ТСШ № 10", г. Тирасполь, ул. Комарова, 3</t>
  </si>
  <si>
    <t>Капитальный ремонт МОУ "ТСШ № 16", г. Тирасполь, ул. Юности, 16</t>
  </si>
  <si>
    <t>Капитальный ремонт МОУ "ТСШ № 17", г. Тирасполь, ул. Федько, 5</t>
  </si>
  <si>
    <t>Капитальный ремонт МДОУ № 19, г. Тирасполь, ул. Краснодонская, 74</t>
  </si>
  <si>
    <t>Капитальный ремонт МДОУ № 45, г. Тирасполь, ул. Менделеева, 1</t>
  </si>
  <si>
    <t>Капитальный ремонт МОУ "БДДЮТ, "Северный"</t>
  </si>
  <si>
    <t>Капитальный ремонт  МОУ "БСОШ № 13", ул. 50 лет ВЛКСМ, 7, в том числе проектные работы</t>
  </si>
  <si>
    <t>Капитальный ремонт  МОУ "БСОШ № 17, "м-н "Северный"</t>
  </si>
  <si>
    <t>Капитальный ремонт  МДОУ "БДС № 26", м-н "Северный"</t>
  </si>
  <si>
    <t>Капитальный ремонт Дома культуры с. Терновка</t>
  </si>
  <si>
    <t>Капитальный ремонт ограждения территории и благоустройство  МОУ "Ближнехуторская СОШ", с. Ближний Хутор, ул. Октябрьская, 125</t>
  </si>
  <si>
    <t>Капитальный ремонт Дубоссарской общеобразовательной русско-молдавской школы № 7 (мрн. Лунга), ул. Димитрова, 1</t>
  </si>
  <si>
    <t>Капитальный ремонт молдавской основной общеобразовательной школы с.Гояны-Детского сада общеразвивающего вида "Гиочел" с.Гояны, в том числе проектные работы, с. Гояны, ул. Молодежная, 19</t>
  </si>
  <si>
    <t>Капитальный ремонт детского сада комбинированного вида "Красная шапочка",  г. Дубоссары, ул. Ленина,157</t>
  </si>
  <si>
    <t xml:space="preserve">Капитальный ремонт детского сада общеразвивающего вида "Колобок", с.Кр.Виноградарь, ул. Советская, в том числе проектные работы </t>
  </si>
  <si>
    <t>Капитальный ремонт Дома культуры с. Малаешты Григориопольского района</t>
  </si>
  <si>
    <t>Капитальный ремонт Дома культуры с. Далекеу, в том числе проектные работы</t>
  </si>
  <si>
    <t>Капитальный ремонт детского сада "Извораш", с. Ташлык, ул. Целых, 26 "а"</t>
  </si>
  <si>
    <t>Капитальный ремонт "Каменский районный дом культуры", г. Каменка, ул. Кирова, 266</t>
  </si>
  <si>
    <t>Капитальный ремонт фасада и барельефа ГУ ГКЦ "Дворец Республики", г. Тирасполь, в том числе замена электропроводки и щитовых автоматов</t>
  </si>
  <si>
    <t>Капитальный ремонт здания Управления Следственного комитета ПМР по адресу г. Тирасполь, пер. 8 Марта</t>
  </si>
  <si>
    <t xml:space="preserve">Капитальный ремонт кровли административного здания Дубоссарского РОВД МВД ПМР, г. Дубоссары, ул. Горького, 27 </t>
  </si>
  <si>
    <t>Капитальный ремонт здания штаба, казарма № 1, казарма № 2, в/ч 21112, г. Тирасполь, ул. Шевченко, 95/6</t>
  </si>
  <si>
    <t>Капитальный ремонт здания Центральной избирательной комисии ПМР по адресу г. Тирасполь, ул. Шевченко, 12</t>
  </si>
  <si>
    <t>Приобретение материалов на выполнение капитального ремонта здания отделения "Днестровск", в/ч 4043,  Слободзейский район</t>
  </si>
  <si>
    <t>Государственная администрация Слободзейского района и города Слободзеи</t>
  </si>
  <si>
    <t>Государственная администрация Григориопольского района и города Григориополя</t>
  </si>
  <si>
    <t>Государственная администрация Каменского района и города Каменки</t>
  </si>
  <si>
    <t>ИТОГО по программе модернизации пищевых блоков в образовательных учреждениях Приднестровской Молдавской Республики</t>
  </si>
  <si>
    <t>Программа материально-технического обеспечения и улучшения условий труда сотрудников налоговых органов</t>
  </si>
  <si>
    <t>Итого по программе материально-технического обеспечения и улучшения условий труда сотрудников налоговых органов</t>
  </si>
  <si>
    <t>Государственная администрация Рыбницкого района и г. Рыбницы</t>
  </si>
  <si>
    <t>ВСЕГО по программе капитальных вложений и капитального ремонта Приднестровской Молдавской Республики на 2020 год</t>
  </si>
  <si>
    <t>итого стоимость, руб.</t>
  </si>
  <si>
    <t>Портативный электрокардиограф   3-канальный</t>
  </si>
  <si>
    <t>Портативный электрокардиограф 12-канальный</t>
  </si>
  <si>
    <t>Итого 240120</t>
  </si>
  <si>
    <t>Приобретение оборудования, расходных материалов и предметов снабжения для реализации программы по укреплению материально-технической базы всех звеньев медицинской службы, осуществляющих диспансеризацию</t>
  </si>
  <si>
    <t>Итого 110360</t>
  </si>
  <si>
    <t>Итого  240120</t>
  </si>
  <si>
    <t>Итого по подпункту 3.2</t>
  </si>
  <si>
    <t>Итого по подпункту 3.8</t>
  </si>
  <si>
    <t>Шкаф 2-створчатый ТШ-201</t>
  </si>
  <si>
    <t>Плита эл. 4-конф без духовки</t>
  </si>
  <si>
    <t>Холодильник 2-дверный</t>
  </si>
  <si>
    <t>Шкаф жарочный 2-секц.</t>
  </si>
  <si>
    <t>Шкаф жарочный 3-секц.</t>
  </si>
  <si>
    <t>Итого по подпункту 3.14</t>
  </si>
  <si>
    <t>Итого по программе развития материально-технической базы</t>
  </si>
  <si>
    <t>Реконструкция 4-этажного здания гинекологического стационара  ГУ "Республиканской центр матери и ребенка" по адресу г. Тирасполь,                                                             ул. Свердлова, 84, в том числе проектные работы</t>
  </si>
  <si>
    <t>Строительство хлораторной станции на территории ГУ "Республиканская туберкулёзная больница" по адресу г. Бендеры,                                                                         ул. Б.Восстания, 148, в том числе проектные работы</t>
  </si>
  <si>
    <t>Строительство кислородной  станции  главного корпуса ГУ "Республиканская клиническая больница" по адресу г. Тирасполь,                                                                                 ул. Мира, 33, в том числе проектные работы</t>
  </si>
  <si>
    <t>Завершение работ по реконструкции здания пищеблока ГУ "Республиканская туберкулезная больница" по адресу г. Бендеры,                                                                         ул. Б. Восстания, 148, в том числе проектные работы</t>
  </si>
  <si>
    <t>Капитальный ремонт столовой ГОУ СПО "Тираспольский аграрно-технический колледж им. М. В. Фрунзе",                                                                  г. Тирасполь, пгт. Новотираспольский, ул. Советская, 14</t>
  </si>
  <si>
    <t>Капитальный ремонт крытого спортивного комплекса ГОУ "Приднестровский промышленно-экономический техникум",                                                               г. Тирасполь, ул. Гвардейская, 11</t>
  </si>
  <si>
    <t>Завершение реконструкции комплекса строений под размещение образовательного учреждения для девочек, расположенного по                                                                ул. Калинина, 43, в г. Бендеры, в том числе проектные работы</t>
  </si>
  <si>
    <t>Благоустройство территории городского стадиона, г. Днестровск,                                                   ул. Строителей</t>
  </si>
  <si>
    <t>Прокладка резервного силового кабеля в ГОУ "РУВК                                                                                           им. А. С. Макаренко" МВД ПМР,  г.Тирасполь, ул. Заречная, 46</t>
  </si>
  <si>
    <t>Проектирование и реконструкция автономной газовой котельной МОУ "Кармановская ОСШ", Григориопольский район, п. Карманово,                                                                                                            ул. Октябрьская, 44, стр. 1</t>
  </si>
  <si>
    <t>Проектирование и реконструкция котельной с. Парканы,                                                              ул. Романенко, 29а, Слободзейского района</t>
  </si>
  <si>
    <t>Устройство водонапорной башни по ул. Загорное, арт. скважина                                              № 5249, с. Кицканы, Слободзейский район</t>
  </si>
  <si>
    <t>Строительство повысительной насосной станции и водопроводных сетей по ул. Серикова, Белана, Славянской, Мирной, Берга в                                                            с. Протягайловка, г.Бендеры,  в т.ч. проектные работы</t>
  </si>
  <si>
    <t>Капитальный ремонт пищеблока-хозяйственного корпуса, лит.Д, ГУ "Республиканская клиническая больница" по адресу г. Тирасполь,                                                                  ул. Мира, 33</t>
  </si>
  <si>
    <t>Капитальный ремонт спортивного комплекса ГОУ "ТЮИ                                                          им. М. И. Кутузова"  МВД ПМР</t>
  </si>
  <si>
    <t>Капитальный ремонт санитарных узлов СОООЗТ в ГОУ "РУВК                                                им. А. С. Макаренко" МВД ПМР,  г.Тирасполь, ул. Заречная, 46</t>
  </si>
  <si>
    <t>Капитальный ремонт МОУ "Слободзейский ТЛК им. Спельник",                                             ул. Ленина, 156</t>
  </si>
  <si>
    <t>Капитальный ремонт МОУ "Суклейская РМСОШ", с. Суклея,                                          ул. Гагарина, 96</t>
  </si>
  <si>
    <t>Капитальный ремонт  МДОУ "Детский сад "Аленка", с. Коротное,                                               ул. Фрунзе, 35</t>
  </si>
  <si>
    <t>Капитальный ремонт детского сада комбинированного вида "Радуга",                                            г. Дубоссары, ул. Петровского, 7</t>
  </si>
  <si>
    <t>Капитальный ремонт детского сада "Аленушка", г. Дубоссары,                                            ул. Крянгэ,1, в том числе проектные работы</t>
  </si>
  <si>
    <t>Капитальный ремонт детского сада "Сказка", г. Григориополь,                                   ул. Урицкого, 87</t>
  </si>
  <si>
    <t>Капитальный ремонт  Дома культуры, Каменский район,с. Подойма,                                         ул. Ленина, 92</t>
  </si>
  <si>
    <t>Капитальный ремонт МОУ "Кузьминская ООШ-детский сад",                                               с. Кузьмин,  ул. Солтыса, 64</t>
  </si>
  <si>
    <t>Капитальный ремонт ГУ "Республиканская специализированная детско-юношеская школа олимпийского резерва настольного тенниса",                                                    г. Дубоссары</t>
  </si>
  <si>
    <t>Капитальный ремонт здания Слободзейского районного суда,                                                    г. Слободзея, ул. Ленина, 74</t>
  </si>
  <si>
    <t xml:space="preserve">Капитальный ремонт кровли корпуса № 1, г. Тирасполь,                                                       ул. К. Маркса, 187
</t>
  </si>
  <si>
    <t>Капитальный ремонт административного здания МГБ ПМР,                                                       г. Тирасполь, ул. Манойлова, 57а</t>
  </si>
  <si>
    <t>Государственная администрация Дубоссарского района и                                                         г. Дубоссары</t>
  </si>
  <si>
    <t>Симуляционное оборудование для медицинского факультета ПГУ                                                                        им. Т. Г. Шевченко (подстатья 240120)</t>
  </si>
  <si>
    <t>Приобретение оборудования для системы "Безопасный город"</t>
  </si>
  <si>
    <t>Государственная администрация Дубоссарского района и г. Дубоссары</t>
  </si>
  <si>
    <t>Приобретение 6 (шести) автобусов для перевозки школьников</t>
  </si>
  <si>
    <t>Приобретение 1 (одного) автобуса для перевозки школьников</t>
  </si>
  <si>
    <t xml:space="preserve">Государственная служба средств массовой информации Приднестровской Молдавской Республики </t>
  </si>
  <si>
    <t xml:space="preserve">Государственная служба исполнения наказаний Министерства юстиции Приднестровской Молдавской Республики </t>
  </si>
  <si>
    <t>Итого по подстатье 240 120</t>
  </si>
  <si>
    <t>Капитальные вложения в строительство объектов социально-культурного назначения (240 230)</t>
  </si>
  <si>
    <t>Министерство здравоохранения Приднестровской Молдавской Республики</t>
  </si>
  <si>
    <t xml:space="preserve">Завершение строительства здания судебно-медицинской экспертизы и патологоанатомического отделения на территории ГУ "Республиканская клиническая больница" по ул. Мира, 33, г. Тирасполь, в том числе проектные работы </t>
  </si>
  <si>
    <t xml:space="preserve">Строительство надстройки над операционным блоком ГУ "Рыбницкая центральная районная больница" по адресу г. Рыбница, ул. Грибоедова, 3,  в том числе проектные работы </t>
  </si>
  <si>
    <t>Обустройство архитектурной доступности к зданиям и сооружениям для маломобильных групп населения</t>
  </si>
  <si>
    <t>Реконструкция пищеблока ГУ "Бендерский центр матери и ребенка", по адресу г. Бендеры, ул. Протягайловская, 6, в том числе проектные работы</t>
  </si>
  <si>
    <t>Строительство ФАП с. Броштяны ГУ "Рыбницкая центральная районная больница", в том числе проектные работы</t>
  </si>
  <si>
    <t>Строительство ФАП с. Гидирим  ГУ "Рыбницкая центральная районная больница", в том числе проектные работы</t>
  </si>
  <si>
    <t>Строительство ФАП с. Дубово  ГУ "Дубоссарская центральная районная больница", в том числе проектные работы</t>
  </si>
  <si>
    <t>Строительство ФАП с. Койково  ГУ "Дубоссарская центральная районная больница", в том числе проектные работы</t>
  </si>
  <si>
    <t>Строительство ФАП с. Ивановка  ГУ "Рыбницкая центральная районная больница", в том числе проектные работы</t>
  </si>
  <si>
    <t>Министерство просвещения Приднестровской Молдавской Республики</t>
  </si>
  <si>
    <t>Создание Центрального Екатерининского парка по ул. 25 Октября (от ул. Шевченко до пер. Бочковского) и строительство уличной городской звукофикации, в том числе проектные работы</t>
  </si>
  <si>
    <t>Строительство бельведера-колоннады (ансамбль строений парадного въезда в г. Тирасполь со стороны г. Бендеры)</t>
  </si>
  <si>
    <t>Строительство и обустройство детских игровых и спортивных площадок</t>
  </si>
  <si>
    <t>Создание сквера "Солнечный", г. Тирасполь, ул. Милева,  в том числе проектные работы</t>
  </si>
  <si>
    <t xml:space="preserve">Государственная администрация г. Бендеры </t>
  </si>
  <si>
    <t>Проектирование и реконструкция котельной МОУ "Средняя общеобразовательная русско-молдавская школа № 7                                                              г. Дубоссары", г. Дубоссары, ул. Ст. Великого,5</t>
  </si>
  <si>
    <t>Строительство очистных сооружений мощностью 60 куб.м/сут.,                                               г. Каменка</t>
  </si>
  <si>
    <t>Строительство водопроводной сети по ул. Огородной, ул. Днестровской, ул. Садовой, ул. 23 Февраля, ул. 28 Июня, ул. Мичурина, ул. Школьной                                                               с. Делакеу, Григориопольский район</t>
  </si>
  <si>
    <t xml:space="preserve"> Капитальный ремонт ГОУ СПО "Рыбницкий политехнический техникум", г. Рыбница,  ул. Индустриальная, 2 </t>
  </si>
  <si>
    <t>Капитальный ремонт крытого спортивного комплекса ГОУ СПО "Тираспольский аграрно-технический колледж им. М. В. Фрунзе",                                                                 г. Тирасполь, пгт. Новотираспольский, ул. Советская, 14</t>
  </si>
  <si>
    <t>Капитальный ремонт здания МОУ "Тираспольская гуманитарно-математическая гимназия", г. Тирасполь,  пер. Красный, 2,  в том числе проектные работы</t>
  </si>
  <si>
    <t>Капитальный ремонт МДОУ " БДС № 15", ул. Т. Кручок, 29а</t>
  </si>
  <si>
    <t>Капитальный ремонт главного входа в ЦПКиО в г. Григориополе с обустройством пандуса, в том числе проектные работы</t>
  </si>
  <si>
    <t>Капитальный ремонт  МУ "Спорткомплекс "Юбилейный", г.Рыбница,                                                               ул. Юбилейная, 33А</t>
  </si>
  <si>
    <t>Капитальный ремонт МОУ" Каменская ОСШ № 3", г. Каменка,                                              ул. Кирова, 59</t>
  </si>
  <si>
    <t>Капитальный ремонт «МОУ "Грушковская ООШ-детский сад",                                                  с. Грушка, ул. Фрунзе, 146, в том числе проектные работы</t>
  </si>
  <si>
    <t>Капитальный ремонт главного фасада учебного корпуса № 2 ГОУ "ПГУ им. Т. Г. Шевченко" (замена оконных блоков)</t>
  </si>
  <si>
    <t>Замена оконных блоков и ремонт санузлов в здании прокуратуры                                                                       г. Слободзеи по адресу г. Слободзея, ул. Фрунзе, 273</t>
  </si>
  <si>
    <t>Капитальный ремонт кровли СВПЧ-9 МВД ПМР в г. Григориополе,                                                                          м-н Делакэу, ул. Б. Главана, 3</t>
  </si>
  <si>
    <t>Замена оконных блоков административных зданий ИАКЦ, УФиТО МВД ПМР, г. Тирасполь, ул. Манойлова, 68</t>
  </si>
  <si>
    <t>Капитальный ремонт кровли здания Министерства просвещения Приднестровской Молдавской Республики, г. Тирасполь, ул. Мира, 27</t>
  </si>
  <si>
    <t>Приобретение прочих расходных материалов и предметов снабжения                                                                       (110 360)</t>
  </si>
  <si>
    <t>Приобретение прочих расходных материалов и предметов снабжения                                                                         (110 360)</t>
  </si>
  <si>
    <t>Государственная администрация города Тирасполя</t>
  </si>
  <si>
    <t>Капитальный ремонт объектов социально-культурного назначения                                                                     (240 330)</t>
  </si>
  <si>
    <t>Итого по программе ремонта и технического оснащения кабинетов  учебных предметов "Биология", "Физика", "Химия" в общеобразовательных учреждениях Приднестровской Молдавской Республики</t>
  </si>
  <si>
    <t>Государственная администрация Слободзейского района и                                                      г. Слободзеи</t>
  </si>
  <si>
    <t>Итого по программе"Пожарная безопасность объектов социально-культурного назначения"</t>
  </si>
  <si>
    <t>Итого по программе исполнения наказов избирателей</t>
  </si>
  <si>
    <t>Линейный датчик VF12-4 к аппарату УЗИ</t>
  </si>
  <si>
    <t>Манекен – симулятор для отработки навыков первой помощи при травмах</t>
  </si>
  <si>
    <t>Манекен – симулятор роженицы для отработки акушерских, гинекологических, неонатологических навыков, а также навыков оказания неотложной помощи в родах и новорожденным (принятие родов, оказание первой помощи роженице и младенцу, сестринский уход, эл. контроль процесса родов, СЛР)</t>
  </si>
  <si>
    <t>Приобретение оборудования для оснащения поликлиники № 2 ГУ "Бендерский центр  амбулаторной поликлинической помощи" (подстатья 240120 )</t>
  </si>
  <si>
    <t>(подстатья 240120)</t>
  </si>
  <si>
    <t xml:space="preserve">(подстатья 110360) </t>
  </si>
  <si>
    <t>Пароконвектомат на 6 противней</t>
  </si>
  <si>
    <t>(подстатья 110310)</t>
  </si>
  <si>
    <t>Капитальный ремонт кровли административного здания Григориопольского РОВД МВД ПМР, ул. Дзержинского, 22А</t>
  </si>
  <si>
    <t>Государственная администрация Григориопольского района и                                                                                                                                           г. Григориополя</t>
  </si>
  <si>
    <t>Государственная администрация Григориопольского района и                                                            г. Григориополя</t>
  </si>
  <si>
    <t>Приобретение оборудования, предметов длительного пользования и специализированного медицинского автотранспорта (подстатья 240120)</t>
  </si>
  <si>
    <t>Робот – симулятор с системой мониторинга основных показателей жизнедеятельности                            (2 монитора, компьютер, клавиатура, мышь, стойка на 2 монитора)</t>
  </si>
  <si>
    <t>Прибор "Альфарад З с автономной воздуходувкой"</t>
  </si>
  <si>
    <t>Приднестровский государственный университет им. Т. Г. Шевченко</t>
  </si>
  <si>
    <t>Приобретение подвижного состава электротранспорта, ремонт и реконструкция контактно-кабельных сетей силового оборудования для МУП "Тираспольское троллейбусное управление", г.Тирасполь</t>
  </si>
  <si>
    <t>Приобретение подвижного состава электротранспорта, ремонт и реконструкция контактно-кабельных сетей силового оборудования для МУП "Бендерское троллейбусное управление", г.Бендеры</t>
  </si>
  <si>
    <t>Приобретение оборудования для обеспечения бесперебойной работы и создания высококачественного информационного продукта ГУ "Приднестровская государственная телерадиокомпания"</t>
  </si>
  <si>
    <t xml:space="preserve">Строительство и обустройство детских игровых и спортивных площадок </t>
  </si>
  <si>
    <t>Создание  парка имени  Александра Невского на территории исторического военно-мемориального комплекса "Бендерская крепость" и реконструкция исторического военно-мемориального  комплекса "Бендерская крепость", в том числе проектные работы</t>
  </si>
  <si>
    <t>Реконструкция Дома культуры с. Владимировка</t>
  </si>
  <si>
    <t>Благоустройство территории в МОУ "Фрунзенская СОШ"</t>
  </si>
  <si>
    <t>Строительство нового здания для МУ "Центр социально-психологической реабилитации детей с ОПЖ", г. Дубоссары, в том числе проектные работы</t>
  </si>
  <si>
    <t>Создание парка Энергетиков г. Дубоссары</t>
  </si>
  <si>
    <t>Строительство спортивного комплекса в г. Дубоссары, в том числе проектные работы</t>
  </si>
  <si>
    <t xml:space="preserve">Государственная администрация Рыбницкого района и г. Рыбницы </t>
  </si>
  <si>
    <t>Строительство футбольной площадки для игр по мини-футболу</t>
  </si>
  <si>
    <t>Итого по подстатье 240 230</t>
  </si>
  <si>
    <t>Министерство обороны Приднестровской Молдавской Республики</t>
  </si>
  <si>
    <t xml:space="preserve">Министерство внутренних дел Приднестровской Молдавской Республики </t>
  </si>
  <si>
    <t xml:space="preserve">Строительство гаражного бокса на территории СМВЧ 2101 МВД ПМР </t>
  </si>
  <si>
    <t xml:space="preserve">Государственная служба исполнения наказаний Министерства юстиции 
Приднестровской Молдавской Республики </t>
  </si>
  <si>
    <t>Строительство здания стационарно-туберкулезного корпуса на 160 мест на территории мужского участка ЛТП управления медицинской помощи и социальной реабилитации Государственной службы исполнения наказаний Министерства юстиции ПМР  по адресу Григориопольский район, пос. Глиное, ул. Микояна, 61, в том числе проектные работы</t>
  </si>
  <si>
    <t>Итого по подстатье 240 240</t>
  </si>
  <si>
    <t>Капитальные вложения в строительство коммунальных объектов (240 250)</t>
  </si>
  <si>
    <t>Реконструкция автономной газовой котельной воспитательного учреждения,Каменский район, с.Александровка,в том числе проектные работы</t>
  </si>
  <si>
    <t>Проектирование и строительство блочной котельной с. Дойбаны-1 Дубоссарского района, ул. Ломоносова, 12а</t>
  </si>
  <si>
    <t xml:space="preserve">Строительство водопроводной сети по ул. Соколова с. Незавертайловка </t>
  </si>
  <si>
    <t>Строительство водопроводной сети в п. Красное Слободзейского района</t>
  </si>
  <si>
    <t>Установка водонапорной башни в с. Броштяны Рыбницкого района</t>
  </si>
  <si>
    <t>Итого по подстатье 240 250</t>
  </si>
  <si>
    <t>Приобретение прочих расходных материалов и предметов снабжения (110 360)</t>
  </si>
  <si>
    <t xml:space="preserve">Министерство обороны Приднестровской Молдавской Республики </t>
  </si>
  <si>
    <t xml:space="preserve">Министерство государственной безопасности Приднестровской Молдавской Республики </t>
  </si>
  <si>
    <t>Итого по подстатье 110 360</t>
  </si>
  <si>
    <t>Участие Правительства в осуществлении отдельных программ (290 000)</t>
  </si>
  <si>
    <t>Министерство финансов Приднестровской Молдавской Республики</t>
  </si>
  <si>
    <t>Программа "Пожарная безопасность объектов социально-культурного назначения"</t>
  </si>
  <si>
    <t>Государственная администрация Григориопольского района и г. Григориополя</t>
  </si>
  <si>
    <t>Итого по подстатье 290 000</t>
  </si>
  <si>
    <t>Итого по программе капитальных вложений</t>
  </si>
  <si>
    <t xml:space="preserve">Программа капитального ремонта </t>
  </si>
  <si>
    <t>Капитальный ремонт жилого фонда (240 310)</t>
  </si>
  <si>
    <t>Итого по подстатье 240 310</t>
  </si>
  <si>
    <t>Капитальный ремонт объектов социально-культурного назначения (240 330)</t>
  </si>
  <si>
    <t>Завершение капитального ремонта инфекционного отделения ГУ "Рыбницкая центральная районная больница"</t>
  </si>
  <si>
    <t>Завершение работ по капитальному ремонту педиатрического стационара ГУ "Бендерский центр матери и ребенка"  по адресу г.Бендеры, ул. Протягайловская, 6, в том числе благоустройство прилегающей территории</t>
  </si>
  <si>
    <t>Капитальный ремонт входной группы поликлиники ГУ "Каменская центральная районная больница"</t>
  </si>
  <si>
    <t>Капитальный ремонт операционного блока ГУ "Рыбницкая центральная районая больница" по адресу г. Рыбница, ул. Грибоедова, 3</t>
  </si>
  <si>
    <t xml:space="preserve">Капитальный ремонт СВА в селе Воронково по адресу ул. Ленина, 22 </t>
  </si>
  <si>
    <t>Капитальный ремонт оконных и дверных блоков ГУ "Республиканская туберкулезная больница"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</si>
</sst>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3" fontId="3" fillId="0" borderId="1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wrapText="1"/>
    </xf>
    <xf numFmtId="1" fontId="7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3" fontId="13" fillId="0" borderId="2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" fontId="1" fillId="0" borderId="3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wrapText="1"/>
    </xf>
    <xf numFmtId="3" fontId="1" fillId="0" borderId="4" xfId="0" applyNumberFormat="1" applyFont="1" applyBorder="1" applyAlignment="1">
      <alignment horizontal="left" wrapText="1"/>
    </xf>
    <xf numFmtId="3" fontId="1" fillId="0" borderId="2" xfId="0" applyNumberFormat="1" applyFont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607"/>
  <sheetViews>
    <sheetView tabSelected="1" view="pageBreakPreview" zoomScale="80" zoomScaleNormal="70" workbookViewId="0">
      <pane ySplit="7" topLeftCell="A588" activePane="bottomLeft" state="frozen"/>
      <selection pane="bottomLeft" activeCell="B599" sqref="B599"/>
    </sheetView>
  </sheetViews>
  <sheetFormatPr defaultColWidth="8.85546875" defaultRowHeight="15.75"/>
  <cols>
    <col min="1" max="1" width="5.28515625" style="89" customWidth="1"/>
    <col min="2" max="2" width="48.28515625" style="56" customWidth="1"/>
    <col min="3" max="3" width="9.7109375" style="56" customWidth="1"/>
    <col min="4" max="4" width="10.42578125" style="56" customWidth="1"/>
    <col min="5" max="5" width="13.28515625" style="88" customWidth="1"/>
    <col min="6" max="16384" width="8.85546875" style="56"/>
  </cols>
  <sheetData>
    <row r="1" spans="1:5">
      <c r="A1" s="85"/>
      <c r="B1" s="85"/>
      <c r="C1" s="176" t="s">
        <v>40</v>
      </c>
      <c r="D1" s="176"/>
      <c r="E1" s="176"/>
    </row>
    <row r="2" spans="1:5" ht="15.75" customHeight="1">
      <c r="A2" s="85"/>
      <c r="B2" s="176" t="s">
        <v>219</v>
      </c>
      <c r="C2" s="176"/>
      <c r="D2" s="176"/>
      <c r="E2" s="176"/>
    </row>
    <row r="3" spans="1:5" ht="15.75" customHeight="1">
      <c r="A3" s="85"/>
      <c r="B3" s="176" t="s">
        <v>220</v>
      </c>
      <c r="C3" s="176"/>
      <c r="D3" s="176"/>
      <c r="E3" s="176"/>
    </row>
    <row r="4" spans="1:5" ht="11.25" customHeight="1">
      <c r="A4" s="85"/>
      <c r="B4" s="86" t="s">
        <v>221</v>
      </c>
      <c r="C4" s="86"/>
      <c r="D4" s="86"/>
      <c r="E4" s="85"/>
    </row>
    <row r="5" spans="1:5" ht="15.75" customHeight="1">
      <c r="A5" s="177" t="s">
        <v>39</v>
      </c>
      <c r="B5" s="177"/>
      <c r="C5" s="177"/>
      <c r="D5" s="177"/>
      <c r="E5" s="177"/>
    </row>
    <row r="6" spans="1:5" ht="20.25" customHeight="1">
      <c r="A6" s="178"/>
      <c r="B6" s="178"/>
      <c r="C6" s="178"/>
      <c r="D6" s="178"/>
      <c r="E6" s="178"/>
    </row>
    <row r="7" spans="1:5" s="52" customFormat="1" ht="46.5" customHeight="1">
      <c r="A7" s="84" t="s">
        <v>222</v>
      </c>
      <c r="B7" s="114" t="s">
        <v>223</v>
      </c>
      <c r="C7" s="115"/>
      <c r="D7" s="116"/>
      <c r="E7" s="51" t="s">
        <v>224</v>
      </c>
    </row>
    <row r="8" spans="1:5" s="52" customFormat="1" ht="23.25" customHeight="1">
      <c r="A8" s="132" t="s">
        <v>225</v>
      </c>
      <c r="B8" s="179"/>
      <c r="C8" s="179"/>
      <c r="D8" s="179"/>
      <c r="E8" s="179"/>
    </row>
    <row r="9" spans="1:5" s="52" customFormat="1" ht="23.25" customHeight="1">
      <c r="A9" s="145" t="s">
        <v>226</v>
      </c>
      <c r="B9" s="145"/>
      <c r="C9" s="145"/>
      <c r="D9" s="145"/>
      <c r="E9" s="145"/>
    </row>
    <row r="10" spans="1:5" s="52" customFormat="1" ht="44.25" customHeight="1">
      <c r="A10" s="144" t="s">
        <v>260</v>
      </c>
      <c r="B10" s="144"/>
      <c r="C10" s="144"/>
      <c r="D10" s="144"/>
      <c r="E10" s="144"/>
    </row>
    <row r="11" spans="1:5" s="52" customFormat="1" ht="24" customHeight="1">
      <c r="A11" s="145" t="s">
        <v>2</v>
      </c>
      <c r="B11" s="145"/>
      <c r="C11" s="145"/>
      <c r="D11" s="145"/>
      <c r="E11" s="145"/>
    </row>
    <row r="12" spans="1:5" s="52" customFormat="1" ht="60.75" customHeight="1">
      <c r="A12" s="1">
        <v>1</v>
      </c>
      <c r="B12" s="146" t="s">
        <v>407</v>
      </c>
      <c r="C12" s="147"/>
      <c r="D12" s="148"/>
      <c r="E12" s="9">
        <f>5000000-400000</f>
        <v>4600000</v>
      </c>
    </row>
    <row r="13" spans="1:5" s="52" customFormat="1" ht="24" customHeight="1">
      <c r="A13" s="1"/>
      <c r="B13" s="149" t="s">
        <v>227</v>
      </c>
      <c r="C13" s="150"/>
      <c r="D13" s="151"/>
      <c r="E13" s="2">
        <f>E12</f>
        <v>4600000</v>
      </c>
    </row>
    <row r="14" spans="1:5" s="52" customFormat="1" ht="17.25" customHeight="1">
      <c r="A14" s="145" t="s">
        <v>228</v>
      </c>
      <c r="B14" s="145"/>
      <c r="C14" s="145"/>
      <c r="D14" s="145"/>
      <c r="E14" s="145"/>
    </row>
    <row r="15" spans="1:5" s="52" customFormat="1" ht="52.5" customHeight="1">
      <c r="A15" s="1">
        <v>1</v>
      </c>
      <c r="B15" s="146" t="s">
        <v>408</v>
      </c>
      <c r="C15" s="147"/>
      <c r="D15" s="148"/>
      <c r="E15" s="9">
        <f>5000000-400000</f>
        <v>4600000</v>
      </c>
    </row>
    <row r="16" spans="1:5" s="52" customFormat="1" ht="21" customHeight="1">
      <c r="A16" s="1"/>
      <c r="B16" s="149" t="s">
        <v>227</v>
      </c>
      <c r="C16" s="150"/>
      <c r="D16" s="151"/>
      <c r="E16" s="2">
        <f>SUM(E15)</f>
        <v>4600000</v>
      </c>
    </row>
    <row r="17" spans="1:5" s="52" customFormat="1" ht="22.5" customHeight="1">
      <c r="A17" s="1"/>
      <c r="B17" s="149" t="s">
        <v>229</v>
      </c>
      <c r="C17" s="150"/>
      <c r="D17" s="151"/>
      <c r="E17" s="2">
        <f>E16+E13</f>
        <v>9200000</v>
      </c>
    </row>
    <row r="18" spans="1:5" s="52" customFormat="1" ht="36.75" customHeight="1">
      <c r="A18" s="144" t="s">
        <v>230</v>
      </c>
      <c r="B18" s="144"/>
      <c r="C18" s="144"/>
      <c r="D18" s="144"/>
      <c r="E18" s="144"/>
    </row>
    <row r="19" spans="1:5" s="52" customFormat="1" ht="24" customHeight="1">
      <c r="A19" s="145" t="s">
        <v>231</v>
      </c>
      <c r="B19" s="145"/>
      <c r="C19" s="145"/>
      <c r="D19" s="145"/>
      <c r="E19" s="145"/>
    </row>
    <row r="20" spans="1:5" s="52" customFormat="1" ht="24" customHeight="1">
      <c r="A20" s="1">
        <v>1</v>
      </c>
      <c r="B20" s="146" t="s">
        <v>232</v>
      </c>
      <c r="C20" s="147"/>
      <c r="D20" s="148"/>
      <c r="E20" s="9">
        <v>3000000</v>
      </c>
    </row>
    <row r="21" spans="1:5" s="52" customFormat="1" ht="21" customHeight="1">
      <c r="A21" s="1"/>
      <c r="B21" s="149" t="s">
        <v>227</v>
      </c>
      <c r="C21" s="150"/>
      <c r="D21" s="151"/>
      <c r="E21" s="2">
        <f>E20</f>
        <v>3000000</v>
      </c>
    </row>
    <row r="22" spans="1:5" s="52" customFormat="1" ht="35.25" customHeight="1">
      <c r="A22" s="145" t="s">
        <v>233</v>
      </c>
      <c r="B22" s="145"/>
      <c r="C22" s="145"/>
      <c r="D22" s="145"/>
      <c r="E22" s="145"/>
    </row>
    <row r="23" spans="1:5" s="52" customFormat="1" ht="30.75" customHeight="1">
      <c r="A23" s="1">
        <v>1</v>
      </c>
      <c r="B23" s="146" t="s">
        <v>234</v>
      </c>
      <c r="C23" s="147"/>
      <c r="D23" s="148"/>
      <c r="E23" s="9">
        <v>470000</v>
      </c>
    </row>
    <row r="24" spans="1:5" s="52" customFormat="1" ht="22.5" customHeight="1">
      <c r="A24" s="1"/>
      <c r="B24" s="149" t="s">
        <v>227</v>
      </c>
      <c r="C24" s="150"/>
      <c r="D24" s="151"/>
      <c r="E24" s="2">
        <f>E23</f>
        <v>470000</v>
      </c>
    </row>
    <row r="25" spans="1:5" s="52" customFormat="1" ht="24" customHeight="1">
      <c r="A25" s="145" t="s">
        <v>235</v>
      </c>
      <c r="B25" s="145"/>
      <c r="C25" s="145"/>
      <c r="D25" s="145"/>
      <c r="E25" s="145"/>
    </row>
    <row r="26" spans="1:5" s="52" customFormat="1" ht="27.75" customHeight="1">
      <c r="A26" s="1">
        <v>1</v>
      </c>
      <c r="B26" s="146" t="s">
        <v>344</v>
      </c>
      <c r="C26" s="147"/>
      <c r="D26" s="148"/>
      <c r="E26" s="9">
        <v>4000000</v>
      </c>
    </row>
    <row r="27" spans="1:5" s="52" customFormat="1" ht="17.25" customHeight="1">
      <c r="A27" s="1"/>
      <c r="B27" s="149" t="s">
        <v>227</v>
      </c>
      <c r="C27" s="150"/>
      <c r="D27" s="151"/>
      <c r="E27" s="2">
        <f>SUM(E26)</f>
        <v>4000000</v>
      </c>
    </row>
    <row r="28" spans="1:5" s="52" customFormat="1" ht="23.25" customHeight="1">
      <c r="A28" s="145" t="s">
        <v>2</v>
      </c>
      <c r="B28" s="145"/>
      <c r="C28" s="145"/>
      <c r="D28" s="145"/>
      <c r="E28" s="145"/>
    </row>
    <row r="29" spans="1:5" s="52" customFormat="1" ht="30.75" customHeight="1">
      <c r="A29" s="1">
        <v>1</v>
      </c>
      <c r="B29" s="146" t="s">
        <v>261</v>
      </c>
      <c r="C29" s="147"/>
      <c r="D29" s="148"/>
      <c r="E29" s="9">
        <v>1210410</v>
      </c>
    </row>
    <row r="30" spans="1:5" s="52" customFormat="1" ht="24" customHeight="1">
      <c r="A30" s="1"/>
      <c r="B30" s="149" t="s">
        <v>227</v>
      </c>
      <c r="C30" s="150"/>
      <c r="D30" s="151"/>
      <c r="E30" s="2">
        <f>E29</f>
        <v>1210410</v>
      </c>
    </row>
    <row r="31" spans="1:5" s="52" customFormat="1" ht="22.5" customHeight="1">
      <c r="A31" s="145" t="s">
        <v>345</v>
      </c>
      <c r="B31" s="145"/>
      <c r="C31" s="145"/>
      <c r="D31" s="145"/>
      <c r="E31" s="145"/>
    </row>
    <row r="32" spans="1:5" s="52" customFormat="1" ht="30.75" customHeight="1">
      <c r="A32" s="1">
        <v>1</v>
      </c>
      <c r="B32" s="146" t="s">
        <v>346</v>
      </c>
      <c r="C32" s="147"/>
      <c r="D32" s="148"/>
      <c r="E32" s="9">
        <v>3303000</v>
      </c>
    </row>
    <row r="33" spans="1:5" s="52" customFormat="1" ht="21.75" customHeight="1">
      <c r="A33" s="1"/>
      <c r="B33" s="149" t="s">
        <v>227</v>
      </c>
      <c r="C33" s="150"/>
      <c r="D33" s="151"/>
      <c r="E33" s="2">
        <f>SUM(E32)</f>
        <v>3303000</v>
      </c>
    </row>
    <row r="34" spans="1:5" s="52" customFormat="1" ht="23.25" customHeight="1">
      <c r="A34" s="1"/>
      <c r="B34" s="145" t="s">
        <v>8</v>
      </c>
      <c r="C34" s="145"/>
      <c r="D34" s="145"/>
      <c r="E34" s="145"/>
    </row>
    <row r="35" spans="1:5" s="52" customFormat="1" ht="30.75" customHeight="1">
      <c r="A35" s="1">
        <v>1</v>
      </c>
      <c r="B35" s="146" t="s">
        <v>347</v>
      </c>
      <c r="C35" s="147"/>
      <c r="D35" s="148"/>
      <c r="E35" s="9">
        <v>550500</v>
      </c>
    </row>
    <row r="36" spans="1:5" s="52" customFormat="1" ht="20.25" customHeight="1">
      <c r="A36" s="1"/>
      <c r="B36" s="149" t="s">
        <v>227</v>
      </c>
      <c r="C36" s="150"/>
      <c r="D36" s="151"/>
      <c r="E36" s="2">
        <f>SUM(E35)</f>
        <v>550500</v>
      </c>
    </row>
    <row r="37" spans="1:5" s="52" customFormat="1" ht="5.25" customHeight="1">
      <c r="A37" s="1"/>
      <c r="B37" s="114"/>
      <c r="C37" s="115"/>
      <c r="D37" s="116"/>
      <c r="E37" s="53"/>
    </row>
    <row r="38" spans="1:5" s="52" customFormat="1" ht="35.25" customHeight="1">
      <c r="A38" s="145" t="s">
        <v>348</v>
      </c>
      <c r="B38" s="145"/>
      <c r="C38" s="145"/>
      <c r="D38" s="145"/>
      <c r="E38" s="145"/>
    </row>
    <row r="39" spans="1:5" s="52" customFormat="1" ht="45" customHeight="1">
      <c r="A39" s="1">
        <v>1</v>
      </c>
      <c r="B39" s="146" t="s">
        <v>409</v>
      </c>
      <c r="C39" s="147"/>
      <c r="D39" s="148"/>
      <c r="E39" s="9">
        <v>2000000</v>
      </c>
    </row>
    <row r="40" spans="1:5" s="52" customFormat="1" ht="21" customHeight="1">
      <c r="A40" s="1"/>
      <c r="B40" s="149" t="s">
        <v>227</v>
      </c>
      <c r="C40" s="150"/>
      <c r="D40" s="151"/>
      <c r="E40" s="2">
        <f>E39</f>
        <v>2000000</v>
      </c>
    </row>
    <row r="41" spans="1:5" s="52" customFormat="1" ht="35.25" customHeight="1">
      <c r="A41" s="145" t="s">
        <v>349</v>
      </c>
      <c r="B41" s="145"/>
      <c r="C41" s="145"/>
      <c r="D41" s="145"/>
      <c r="E41" s="145"/>
    </row>
    <row r="42" spans="1:5" s="52" customFormat="1" ht="34.5" customHeight="1">
      <c r="A42" s="1">
        <v>1</v>
      </c>
      <c r="B42" s="146" t="s">
        <v>165</v>
      </c>
      <c r="C42" s="147"/>
      <c r="D42" s="148"/>
      <c r="E42" s="9">
        <v>650371</v>
      </c>
    </row>
    <row r="43" spans="1:5" s="52" customFormat="1" ht="21.75" customHeight="1">
      <c r="A43" s="1"/>
      <c r="B43" s="149" t="s">
        <v>227</v>
      </c>
      <c r="C43" s="150"/>
      <c r="D43" s="151"/>
      <c r="E43" s="2">
        <f>E42</f>
        <v>650371</v>
      </c>
    </row>
    <row r="44" spans="1:5" s="52" customFormat="1" ht="30.75" customHeight="1">
      <c r="A44" s="1"/>
      <c r="B44" s="149" t="s">
        <v>350</v>
      </c>
      <c r="C44" s="150"/>
      <c r="D44" s="151"/>
      <c r="E44" s="2">
        <f>E21+E24+E30+E40+E43+E27+E33+E36</f>
        <v>15184281</v>
      </c>
    </row>
    <row r="45" spans="1:5" s="52" customFormat="1" ht="30.75" customHeight="1">
      <c r="A45" s="144" t="s">
        <v>351</v>
      </c>
      <c r="B45" s="144"/>
      <c r="C45" s="144"/>
      <c r="D45" s="144"/>
      <c r="E45" s="144"/>
    </row>
    <row r="46" spans="1:5" s="52" customFormat="1" ht="24.75" customHeight="1">
      <c r="A46" s="145" t="s">
        <v>352</v>
      </c>
      <c r="B46" s="145"/>
      <c r="C46" s="145"/>
      <c r="D46" s="145"/>
      <c r="E46" s="145"/>
    </row>
    <row r="47" spans="1:5" s="52" customFormat="1" ht="65.25" customHeight="1">
      <c r="A47" s="16">
        <v>1</v>
      </c>
      <c r="B47" s="165" t="s">
        <v>353</v>
      </c>
      <c r="C47" s="166"/>
      <c r="D47" s="167"/>
      <c r="E47" s="6">
        <v>4401606</v>
      </c>
    </row>
    <row r="48" spans="1:5" s="52" customFormat="1" ht="57.75" customHeight="1">
      <c r="A48" s="16">
        <v>2</v>
      </c>
      <c r="B48" s="146" t="s">
        <v>316</v>
      </c>
      <c r="C48" s="147"/>
      <c r="D48" s="148"/>
      <c r="E48" s="6">
        <v>510490</v>
      </c>
    </row>
    <row r="49" spans="1:5" s="52" customFormat="1" ht="56.25" customHeight="1">
      <c r="A49" s="16">
        <v>3</v>
      </c>
      <c r="B49" s="165" t="s">
        <v>236</v>
      </c>
      <c r="C49" s="166"/>
      <c r="D49" s="167"/>
      <c r="E49" s="6">
        <v>2000000</v>
      </c>
    </row>
    <row r="50" spans="1:5" s="52" customFormat="1" ht="49.5" customHeight="1">
      <c r="A50" s="16">
        <v>4</v>
      </c>
      <c r="B50" s="146" t="s">
        <v>315</v>
      </c>
      <c r="C50" s="147"/>
      <c r="D50" s="148"/>
      <c r="E50" s="9">
        <v>195000</v>
      </c>
    </row>
    <row r="51" spans="1:5" s="52" customFormat="1" ht="66" customHeight="1">
      <c r="A51" s="16">
        <v>5</v>
      </c>
      <c r="B51" s="165" t="s">
        <v>314</v>
      </c>
      <c r="C51" s="166"/>
      <c r="D51" s="167"/>
      <c r="E51" s="6">
        <f>2000000-305769</f>
        <v>1694231</v>
      </c>
    </row>
    <row r="52" spans="1:5" s="52" customFormat="1" ht="69.75" customHeight="1">
      <c r="A52" s="16">
        <v>6</v>
      </c>
      <c r="B52" s="165" t="s">
        <v>237</v>
      </c>
      <c r="C52" s="166"/>
      <c r="D52" s="167"/>
      <c r="E52" s="6">
        <f>2400000+1000000-1000000</f>
        <v>2400000</v>
      </c>
    </row>
    <row r="53" spans="1:5" s="52" customFormat="1" ht="60" customHeight="1">
      <c r="A53" s="16">
        <v>7</v>
      </c>
      <c r="B53" s="165" t="s">
        <v>354</v>
      </c>
      <c r="C53" s="166"/>
      <c r="D53" s="167"/>
      <c r="E53" s="6">
        <v>650000</v>
      </c>
    </row>
    <row r="54" spans="1:5" s="52" customFormat="1" ht="43.5" customHeight="1">
      <c r="A54" s="16">
        <v>8</v>
      </c>
      <c r="B54" s="146" t="s">
        <v>355</v>
      </c>
      <c r="C54" s="147"/>
      <c r="D54" s="148"/>
      <c r="E54" s="6">
        <v>116000</v>
      </c>
    </row>
    <row r="55" spans="1:5" s="52" customFormat="1" ht="52.5" customHeight="1">
      <c r="A55" s="16">
        <v>9</v>
      </c>
      <c r="B55" s="146" t="s">
        <v>356</v>
      </c>
      <c r="C55" s="147"/>
      <c r="D55" s="148"/>
      <c r="E55" s="6">
        <v>673552</v>
      </c>
    </row>
    <row r="56" spans="1:5" s="52" customFormat="1" ht="53.25" customHeight="1">
      <c r="A56" s="16">
        <v>10</v>
      </c>
      <c r="B56" s="146" t="s">
        <v>317</v>
      </c>
      <c r="C56" s="147"/>
      <c r="D56" s="148"/>
      <c r="E56" s="6">
        <v>82896</v>
      </c>
    </row>
    <row r="57" spans="1:5" s="52" customFormat="1" ht="45" customHeight="1">
      <c r="A57" s="16">
        <v>11</v>
      </c>
      <c r="B57" s="146" t="s">
        <v>357</v>
      </c>
      <c r="C57" s="147"/>
      <c r="D57" s="148"/>
      <c r="E57" s="6">
        <v>185000</v>
      </c>
    </row>
    <row r="58" spans="1:5" s="52" customFormat="1" ht="42.75" customHeight="1">
      <c r="A58" s="16">
        <v>12</v>
      </c>
      <c r="B58" s="146" t="s">
        <v>358</v>
      </c>
      <c r="C58" s="147"/>
      <c r="D58" s="148"/>
      <c r="E58" s="6">
        <v>335000</v>
      </c>
    </row>
    <row r="59" spans="1:5" s="52" customFormat="1" ht="33" customHeight="1">
      <c r="A59" s="16">
        <v>13</v>
      </c>
      <c r="B59" s="146" t="s">
        <v>359</v>
      </c>
      <c r="C59" s="147"/>
      <c r="D59" s="148"/>
      <c r="E59" s="6">
        <v>185000</v>
      </c>
    </row>
    <row r="60" spans="1:5" s="52" customFormat="1" ht="43.5" customHeight="1">
      <c r="A60" s="16">
        <v>14</v>
      </c>
      <c r="B60" s="146" t="s">
        <v>360</v>
      </c>
      <c r="C60" s="147"/>
      <c r="D60" s="148"/>
      <c r="E60" s="6">
        <v>185000</v>
      </c>
    </row>
    <row r="61" spans="1:5" s="52" customFormat="1" ht="33.75" customHeight="1">
      <c r="A61" s="16">
        <v>15</v>
      </c>
      <c r="B61" s="146" t="s">
        <v>361</v>
      </c>
      <c r="C61" s="147"/>
      <c r="D61" s="148"/>
      <c r="E61" s="6">
        <v>185000</v>
      </c>
    </row>
    <row r="62" spans="1:5" s="52" customFormat="1">
      <c r="A62" s="1"/>
      <c r="B62" s="149" t="s">
        <v>227</v>
      </c>
      <c r="C62" s="150"/>
      <c r="D62" s="151"/>
      <c r="E62" s="2">
        <f>SUM(E47:E61)</f>
        <v>13798775</v>
      </c>
    </row>
    <row r="63" spans="1:5" s="52" customFormat="1" ht="20.25" customHeight="1">
      <c r="A63" s="145" t="s">
        <v>362</v>
      </c>
      <c r="B63" s="145"/>
      <c r="C63" s="145"/>
      <c r="D63" s="145"/>
      <c r="E63" s="145"/>
    </row>
    <row r="64" spans="1:5" s="52" customFormat="1" ht="36.75" customHeight="1">
      <c r="A64" s="1">
        <v>1</v>
      </c>
      <c r="B64" s="165" t="s">
        <v>355</v>
      </c>
      <c r="C64" s="166"/>
      <c r="D64" s="167"/>
      <c r="E64" s="6">
        <v>154073</v>
      </c>
    </row>
    <row r="65" spans="1:256" s="52" customFormat="1" ht="51" customHeight="1">
      <c r="A65" s="1">
        <v>2</v>
      </c>
      <c r="B65" s="165" t="s">
        <v>320</v>
      </c>
      <c r="C65" s="166"/>
      <c r="D65" s="167"/>
      <c r="E65" s="6">
        <v>2000000</v>
      </c>
    </row>
    <row r="66" spans="1:256" s="52" customFormat="1">
      <c r="A66" s="1"/>
      <c r="B66" s="95" t="s">
        <v>227</v>
      </c>
      <c r="C66" s="96"/>
      <c r="D66" s="97"/>
      <c r="E66" s="2">
        <f>SUM(E64:E65)</f>
        <v>2154073</v>
      </c>
    </row>
    <row r="67" spans="1:256" s="52" customFormat="1" ht="21" customHeight="1">
      <c r="A67" s="145" t="s">
        <v>2</v>
      </c>
      <c r="B67" s="145"/>
      <c r="C67" s="145"/>
      <c r="D67" s="145"/>
      <c r="E67" s="145"/>
    </row>
    <row r="68" spans="1:256" s="52" customFormat="1" ht="52.5" customHeight="1">
      <c r="A68" s="1">
        <v>1</v>
      </c>
      <c r="B68" s="146" t="s">
        <v>363</v>
      </c>
      <c r="C68" s="147"/>
      <c r="D68" s="148"/>
      <c r="E68" s="9">
        <f>5900000-600000</f>
        <v>5300000</v>
      </c>
    </row>
    <row r="69" spans="1:256" s="52" customFormat="1" ht="33" customHeight="1">
      <c r="A69" s="1">
        <v>2</v>
      </c>
      <c r="B69" s="168" t="s">
        <v>364</v>
      </c>
      <c r="C69" s="169"/>
      <c r="D69" s="170"/>
      <c r="E69" s="9">
        <v>700000</v>
      </c>
    </row>
    <row r="70" spans="1:256" s="52" customFormat="1" ht="30.75" customHeight="1">
      <c r="A70" s="1">
        <v>3</v>
      </c>
      <c r="B70" s="159" t="s">
        <v>365</v>
      </c>
      <c r="C70" s="160"/>
      <c r="D70" s="161"/>
      <c r="E70" s="9">
        <v>691784</v>
      </c>
    </row>
    <row r="71" spans="1:256" s="52" customFormat="1" ht="32.25" customHeight="1">
      <c r="A71" s="1">
        <v>4</v>
      </c>
      <c r="B71" s="159" t="s">
        <v>321</v>
      </c>
      <c r="C71" s="160"/>
      <c r="D71" s="161"/>
      <c r="E71" s="9">
        <v>473202</v>
      </c>
    </row>
    <row r="72" spans="1:256" s="52" customFormat="1" ht="35.25" customHeight="1">
      <c r="A72" s="1">
        <v>5</v>
      </c>
      <c r="B72" s="165" t="s">
        <v>355</v>
      </c>
      <c r="C72" s="166"/>
      <c r="D72" s="167"/>
      <c r="E72" s="6">
        <v>319385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7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s="52" customFormat="1" ht="41.25" customHeight="1">
      <c r="A73" s="1">
        <v>6</v>
      </c>
      <c r="B73" s="165" t="s">
        <v>166</v>
      </c>
      <c r="C73" s="166"/>
      <c r="D73" s="167"/>
      <c r="E73" s="6">
        <f>2800000</f>
        <v>2800000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</row>
    <row r="74" spans="1:256" s="52" customFormat="1" ht="36" customHeight="1">
      <c r="A74" s="1">
        <v>7</v>
      </c>
      <c r="B74" s="165" t="s">
        <v>366</v>
      </c>
      <c r="C74" s="166"/>
      <c r="D74" s="167"/>
      <c r="E74" s="6">
        <v>800000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5" spans="1:256" s="52" customFormat="1">
      <c r="A75" s="1"/>
      <c r="B75" s="149" t="s">
        <v>227</v>
      </c>
      <c r="C75" s="150"/>
      <c r="D75" s="151"/>
      <c r="E75" s="2">
        <f>SUM(E68:E74)</f>
        <v>11084371</v>
      </c>
    </row>
    <row r="76" spans="1:256" s="52" customFormat="1" ht="15.75" customHeight="1">
      <c r="A76" s="145" t="s">
        <v>367</v>
      </c>
      <c r="B76" s="145"/>
      <c r="C76" s="145"/>
      <c r="D76" s="145"/>
      <c r="E76" s="145"/>
    </row>
    <row r="77" spans="1:256" s="52" customFormat="1" ht="30.75" customHeight="1">
      <c r="A77" s="1">
        <v>1</v>
      </c>
      <c r="B77" s="159" t="s">
        <v>410</v>
      </c>
      <c r="C77" s="160"/>
      <c r="D77" s="161"/>
      <c r="E77" s="9">
        <v>600000</v>
      </c>
    </row>
    <row r="78" spans="1:256" s="52" customFormat="1" ht="40.5" customHeight="1">
      <c r="A78" s="1">
        <v>2</v>
      </c>
      <c r="B78" s="165" t="s">
        <v>355</v>
      </c>
      <c r="C78" s="166"/>
      <c r="D78" s="167"/>
      <c r="E78" s="9">
        <v>360770</v>
      </c>
    </row>
    <row r="79" spans="1:256" s="52" customFormat="1" ht="73.5" customHeight="1">
      <c r="A79" s="1">
        <v>3</v>
      </c>
      <c r="B79" s="165" t="s">
        <v>411</v>
      </c>
      <c r="C79" s="166"/>
      <c r="D79" s="167"/>
      <c r="E79" s="9">
        <f>1200000+800000</f>
        <v>2000000</v>
      </c>
    </row>
    <row r="80" spans="1:256" s="52" customFormat="1" ht="33" customHeight="1">
      <c r="A80" s="1">
        <v>4</v>
      </c>
      <c r="B80" s="165" t="s">
        <v>238</v>
      </c>
      <c r="C80" s="166"/>
      <c r="D80" s="167"/>
      <c r="E80" s="9">
        <v>1000000</v>
      </c>
    </row>
    <row r="81" spans="1:5" s="52" customFormat="1">
      <c r="A81" s="1"/>
      <c r="B81" s="149" t="s">
        <v>227</v>
      </c>
      <c r="C81" s="150"/>
      <c r="D81" s="151"/>
      <c r="E81" s="2">
        <f>SUM(E77:E80)</f>
        <v>3960770</v>
      </c>
    </row>
    <row r="82" spans="1:5" s="52" customFormat="1" ht="24" customHeight="1">
      <c r="A82" s="145" t="s">
        <v>239</v>
      </c>
      <c r="B82" s="145"/>
      <c r="C82" s="145"/>
      <c r="D82" s="145"/>
      <c r="E82" s="145"/>
    </row>
    <row r="83" spans="1:5" s="52" customFormat="1" ht="28.5" customHeight="1">
      <c r="A83" s="1">
        <v>1</v>
      </c>
      <c r="B83" s="165" t="s">
        <v>355</v>
      </c>
      <c r="C83" s="166"/>
      <c r="D83" s="167"/>
      <c r="E83" s="9">
        <v>234250</v>
      </c>
    </row>
    <row r="84" spans="1:5" s="52" customFormat="1">
      <c r="A84" s="1">
        <v>2</v>
      </c>
      <c r="B84" s="159" t="s">
        <v>365</v>
      </c>
      <c r="C84" s="160"/>
      <c r="D84" s="161"/>
      <c r="E84" s="9">
        <f>1898257-1000000</f>
        <v>898257</v>
      </c>
    </row>
    <row r="85" spans="1:5" s="52" customFormat="1">
      <c r="A85" s="1">
        <v>3</v>
      </c>
      <c r="B85" s="159" t="s">
        <v>412</v>
      </c>
      <c r="C85" s="160"/>
      <c r="D85" s="161"/>
      <c r="E85" s="9">
        <f>1000000+1466685</f>
        <v>2466685</v>
      </c>
    </row>
    <row r="86" spans="1:5" s="52" customFormat="1" ht="31.5" customHeight="1">
      <c r="A86" s="1">
        <v>4</v>
      </c>
      <c r="B86" s="159" t="s">
        <v>240</v>
      </c>
      <c r="C86" s="160"/>
      <c r="D86" s="161"/>
      <c r="E86" s="9">
        <v>2000000</v>
      </c>
    </row>
    <row r="87" spans="1:5" s="52" customFormat="1">
      <c r="A87" s="1">
        <v>5</v>
      </c>
      <c r="B87" s="159" t="s">
        <v>413</v>
      </c>
      <c r="C87" s="160"/>
      <c r="D87" s="161"/>
      <c r="E87" s="9">
        <v>378332</v>
      </c>
    </row>
    <row r="88" spans="1:5" s="52" customFormat="1">
      <c r="A88" s="1"/>
      <c r="B88" s="149" t="s">
        <v>227</v>
      </c>
      <c r="C88" s="150"/>
      <c r="D88" s="151"/>
      <c r="E88" s="2">
        <f>SUM(E83:E87)</f>
        <v>5977524</v>
      </c>
    </row>
    <row r="89" spans="1:5" s="52" customFormat="1" ht="20.25" customHeight="1">
      <c r="A89" s="114" t="s">
        <v>345</v>
      </c>
      <c r="B89" s="115"/>
      <c r="C89" s="115"/>
      <c r="D89" s="115"/>
      <c r="E89" s="116"/>
    </row>
    <row r="90" spans="1:5" s="52" customFormat="1" ht="55.5" customHeight="1">
      <c r="A90" s="1">
        <v>1</v>
      </c>
      <c r="B90" s="146" t="s">
        <v>414</v>
      </c>
      <c r="C90" s="147"/>
      <c r="D90" s="148"/>
      <c r="E90" s="9">
        <f>9200000-2000000-335546</f>
        <v>6864454</v>
      </c>
    </row>
    <row r="91" spans="1:5" s="52" customFormat="1" ht="33" customHeight="1">
      <c r="A91" s="1">
        <v>2</v>
      </c>
      <c r="B91" s="159" t="s">
        <v>365</v>
      </c>
      <c r="C91" s="160"/>
      <c r="D91" s="161"/>
      <c r="E91" s="9">
        <v>750000</v>
      </c>
    </row>
    <row r="92" spans="1:5" s="52" customFormat="1" ht="36" customHeight="1">
      <c r="A92" s="1">
        <v>3</v>
      </c>
      <c r="B92" s="165" t="s">
        <v>355</v>
      </c>
      <c r="C92" s="166"/>
      <c r="D92" s="167"/>
      <c r="E92" s="9">
        <v>30000</v>
      </c>
    </row>
    <row r="93" spans="1:5" s="52" customFormat="1" ht="23.25" customHeight="1">
      <c r="A93" s="1">
        <v>4</v>
      </c>
      <c r="B93" s="165" t="s">
        <v>415</v>
      </c>
      <c r="C93" s="166"/>
      <c r="D93" s="167"/>
      <c r="E93" s="9">
        <v>1000000</v>
      </c>
    </row>
    <row r="94" spans="1:5" s="52" customFormat="1" ht="30.75" customHeight="1">
      <c r="A94" s="1">
        <v>5</v>
      </c>
      <c r="B94" s="165" t="s">
        <v>416</v>
      </c>
      <c r="C94" s="166"/>
      <c r="D94" s="167"/>
      <c r="E94" s="9">
        <v>1000000</v>
      </c>
    </row>
    <row r="95" spans="1:5" s="52" customFormat="1">
      <c r="A95" s="1"/>
      <c r="B95" s="149" t="s">
        <v>227</v>
      </c>
      <c r="C95" s="150"/>
      <c r="D95" s="151"/>
      <c r="E95" s="2">
        <f>SUM(E90:E94)</f>
        <v>9644454</v>
      </c>
    </row>
    <row r="96" spans="1:5" s="52" customFormat="1" ht="22.5" customHeight="1">
      <c r="A96" s="145" t="s">
        <v>440</v>
      </c>
      <c r="B96" s="145"/>
      <c r="C96" s="145"/>
      <c r="D96" s="145"/>
      <c r="E96" s="145"/>
    </row>
    <row r="97" spans="1:5" s="52" customFormat="1" ht="36.75" customHeight="1">
      <c r="A97" s="1">
        <v>1</v>
      </c>
      <c r="B97" s="146" t="s">
        <v>241</v>
      </c>
      <c r="C97" s="147"/>
      <c r="D97" s="148"/>
      <c r="E97" s="9">
        <f>2559808+1747000</f>
        <v>4306808</v>
      </c>
    </row>
    <row r="98" spans="1:5" s="52" customFormat="1" ht="33.75" customHeight="1">
      <c r="A98" s="1">
        <v>2</v>
      </c>
      <c r="B98" s="165" t="s">
        <v>355</v>
      </c>
      <c r="C98" s="166"/>
      <c r="D98" s="167"/>
      <c r="E98" s="6">
        <v>98000</v>
      </c>
    </row>
    <row r="99" spans="1:5" s="52" customFormat="1">
      <c r="A99" s="1"/>
      <c r="B99" s="149" t="s">
        <v>227</v>
      </c>
      <c r="C99" s="150"/>
      <c r="D99" s="151"/>
      <c r="E99" s="2">
        <f>SUM(E97:E98)</f>
        <v>4404808</v>
      </c>
    </row>
    <row r="100" spans="1:5" s="52" customFormat="1" ht="25.5" customHeight="1">
      <c r="A100" s="145" t="s">
        <v>417</v>
      </c>
      <c r="B100" s="145"/>
      <c r="C100" s="145"/>
      <c r="D100" s="145"/>
      <c r="E100" s="145"/>
    </row>
    <row r="101" spans="1:5" s="52" customFormat="1" ht="30" customHeight="1">
      <c r="A101" s="1">
        <v>1</v>
      </c>
      <c r="B101" s="159" t="s">
        <v>365</v>
      </c>
      <c r="C101" s="160"/>
      <c r="D101" s="161"/>
      <c r="E101" s="9">
        <v>565311</v>
      </c>
    </row>
    <row r="102" spans="1:5" s="52" customFormat="1" ht="29.25" customHeight="1">
      <c r="A102" s="1">
        <v>2</v>
      </c>
      <c r="B102" s="159" t="s">
        <v>418</v>
      </c>
      <c r="C102" s="160"/>
      <c r="D102" s="161"/>
      <c r="E102" s="9">
        <v>1100000</v>
      </c>
    </row>
    <row r="103" spans="1:5" s="52" customFormat="1" ht="33" customHeight="1">
      <c r="A103" s="1">
        <v>3</v>
      </c>
      <c r="B103" s="159" t="s">
        <v>242</v>
      </c>
      <c r="C103" s="160"/>
      <c r="D103" s="161"/>
      <c r="E103" s="9">
        <v>1000000</v>
      </c>
    </row>
    <row r="104" spans="1:5" s="52" customFormat="1">
      <c r="A104" s="1"/>
      <c r="B104" s="149" t="s">
        <v>227</v>
      </c>
      <c r="C104" s="150"/>
      <c r="D104" s="151"/>
      <c r="E104" s="2">
        <f>SUM(E101:E103)</f>
        <v>2665311</v>
      </c>
    </row>
    <row r="105" spans="1:5" s="52" customFormat="1" ht="17.25" customHeight="1">
      <c r="A105" s="145" t="s">
        <v>243</v>
      </c>
      <c r="B105" s="145"/>
      <c r="C105" s="145"/>
      <c r="D105" s="145"/>
      <c r="E105" s="145"/>
    </row>
    <row r="106" spans="1:5" s="52" customFormat="1" ht="33" customHeight="1">
      <c r="A106" s="1">
        <v>1</v>
      </c>
      <c r="B106" s="159" t="s">
        <v>365</v>
      </c>
      <c r="C106" s="160"/>
      <c r="D106" s="161"/>
      <c r="E106" s="9">
        <f>731784-200000</f>
        <v>531784</v>
      </c>
    </row>
    <row r="107" spans="1:5" s="52" customFormat="1" ht="33.75" customHeight="1">
      <c r="A107" s="1">
        <v>2</v>
      </c>
      <c r="B107" s="159" t="s">
        <v>244</v>
      </c>
      <c r="C107" s="160"/>
      <c r="D107" s="161"/>
      <c r="E107" s="9">
        <f>3000000-500000</f>
        <v>2500000</v>
      </c>
    </row>
    <row r="108" spans="1:5" s="52" customFormat="1">
      <c r="A108" s="1"/>
      <c r="B108" s="149" t="s">
        <v>227</v>
      </c>
      <c r="C108" s="150"/>
      <c r="D108" s="151"/>
      <c r="E108" s="2">
        <f>SUM(E106:E107)</f>
        <v>3031784</v>
      </c>
    </row>
    <row r="109" spans="1:5" s="52" customFormat="1">
      <c r="A109" s="1"/>
      <c r="B109" s="149" t="s">
        <v>419</v>
      </c>
      <c r="C109" s="150"/>
      <c r="D109" s="151"/>
      <c r="E109" s="2">
        <f>E108+E104+E99+E95+E88+E81+E75+E66+E62</f>
        <v>56721870</v>
      </c>
    </row>
    <row r="110" spans="1:5" s="52" customFormat="1" ht="44.25" customHeight="1">
      <c r="A110" s="144" t="s">
        <v>167</v>
      </c>
      <c r="B110" s="144"/>
      <c r="C110" s="144"/>
      <c r="D110" s="144"/>
      <c r="E110" s="144"/>
    </row>
    <row r="111" spans="1:5" s="52" customFormat="1" ht="17.25" customHeight="1">
      <c r="A111" s="145" t="s">
        <v>420</v>
      </c>
      <c r="B111" s="145"/>
      <c r="C111" s="145"/>
      <c r="D111" s="145"/>
      <c r="E111" s="145"/>
    </row>
    <row r="112" spans="1:5" s="52" customFormat="1" ht="40.5" customHeight="1">
      <c r="A112" s="1">
        <v>1</v>
      </c>
      <c r="B112" s="146" t="s">
        <v>245</v>
      </c>
      <c r="C112" s="147"/>
      <c r="D112" s="148"/>
      <c r="E112" s="9">
        <f>4319815-300000</f>
        <v>4019815</v>
      </c>
    </row>
    <row r="113" spans="1:5" s="52" customFormat="1" ht="42.75" customHeight="1">
      <c r="A113" s="1">
        <v>2</v>
      </c>
      <c r="B113" s="146" t="s">
        <v>168</v>
      </c>
      <c r="C113" s="147"/>
      <c r="D113" s="148"/>
      <c r="E113" s="9">
        <f>2363034-200000</f>
        <v>2163034</v>
      </c>
    </row>
    <row r="114" spans="1:5" s="52" customFormat="1" ht="40.5" customHeight="1">
      <c r="A114" s="1">
        <v>3</v>
      </c>
      <c r="B114" s="146" t="s">
        <v>246</v>
      </c>
      <c r="C114" s="147"/>
      <c r="D114" s="148"/>
      <c r="E114" s="9">
        <v>2730500</v>
      </c>
    </row>
    <row r="115" spans="1:5" s="52" customFormat="1">
      <c r="A115" s="1"/>
      <c r="B115" s="149" t="s">
        <v>227</v>
      </c>
      <c r="C115" s="150"/>
      <c r="D115" s="151"/>
      <c r="E115" s="2">
        <f>SUM(E112:E114)</f>
        <v>8913349</v>
      </c>
    </row>
    <row r="116" spans="1:5" s="52" customFormat="1" ht="28.5" customHeight="1">
      <c r="A116" s="145" t="s">
        <v>421</v>
      </c>
      <c r="B116" s="145"/>
      <c r="C116" s="145"/>
      <c r="D116" s="145"/>
      <c r="E116" s="145"/>
    </row>
    <row r="117" spans="1:5" s="52" customFormat="1" ht="33" customHeight="1">
      <c r="A117" s="1">
        <v>1</v>
      </c>
      <c r="B117" s="146" t="s">
        <v>422</v>
      </c>
      <c r="C117" s="147"/>
      <c r="D117" s="148"/>
      <c r="E117" s="9">
        <v>436085</v>
      </c>
    </row>
    <row r="118" spans="1:5" s="52" customFormat="1" ht="40.5" customHeight="1">
      <c r="A118" s="1">
        <v>2</v>
      </c>
      <c r="B118" s="98" t="s">
        <v>322</v>
      </c>
      <c r="C118" s="99"/>
      <c r="D118" s="100"/>
      <c r="E118" s="9">
        <v>29323</v>
      </c>
    </row>
    <row r="119" spans="1:5" s="52" customFormat="1">
      <c r="A119" s="1"/>
      <c r="B119" s="149" t="s">
        <v>227</v>
      </c>
      <c r="C119" s="150"/>
      <c r="D119" s="151"/>
      <c r="E119" s="2">
        <f>E117+E118</f>
        <v>465408</v>
      </c>
    </row>
    <row r="120" spans="1:5" s="52" customFormat="1" ht="30.75" customHeight="1">
      <c r="A120" s="145" t="s">
        <v>423</v>
      </c>
      <c r="B120" s="145"/>
      <c r="C120" s="145"/>
      <c r="D120" s="145"/>
      <c r="E120" s="145"/>
    </row>
    <row r="121" spans="1:5" s="52" customFormat="1" ht="102" customHeight="1">
      <c r="A121" s="1">
        <v>1</v>
      </c>
      <c r="B121" s="146" t="s">
        <v>424</v>
      </c>
      <c r="C121" s="147"/>
      <c r="D121" s="148"/>
      <c r="E121" s="9">
        <f>5000000-400000-100000-2000000</f>
        <v>2500000</v>
      </c>
    </row>
    <row r="122" spans="1:5" s="52" customFormat="1">
      <c r="A122" s="1"/>
      <c r="B122" s="149" t="s">
        <v>227</v>
      </c>
      <c r="C122" s="150"/>
      <c r="D122" s="151"/>
      <c r="E122" s="2">
        <f>E121</f>
        <v>2500000</v>
      </c>
    </row>
    <row r="123" spans="1:5" s="52" customFormat="1">
      <c r="A123" s="1"/>
      <c r="B123" s="149" t="s">
        <v>425</v>
      </c>
      <c r="C123" s="150"/>
      <c r="D123" s="151"/>
      <c r="E123" s="2">
        <f>E115+E119+E122</f>
        <v>11878757</v>
      </c>
    </row>
    <row r="124" spans="1:5" s="52" customFormat="1" ht="21.75" customHeight="1">
      <c r="A124" s="144" t="s">
        <v>426</v>
      </c>
      <c r="B124" s="144"/>
      <c r="C124" s="144"/>
      <c r="D124" s="144"/>
      <c r="E124" s="144"/>
    </row>
    <row r="125" spans="1:5" s="52" customFormat="1" ht="33" customHeight="1">
      <c r="A125" s="145" t="s">
        <v>423</v>
      </c>
      <c r="B125" s="145"/>
      <c r="C125" s="145"/>
      <c r="D125" s="145"/>
      <c r="E125" s="145"/>
    </row>
    <row r="126" spans="1:5" s="52" customFormat="1" ht="45" customHeight="1">
      <c r="A126" s="1">
        <v>1</v>
      </c>
      <c r="B126" s="146" t="s">
        <v>247</v>
      </c>
      <c r="C126" s="147"/>
      <c r="D126" s="148"/>
      <c r="E126" s="9">
        <v>1700000</v>
      </c>
    </row>
    <row r="127" spans="1:5" s="52" customFormat="1" ht="48.75" customHeight="1">
      <c r="A127" s="1">
        <v>2</v>
      </c>
      <c r="B127" s="146" t="s">
        <v>427</v>
      </c>
      <c r="C127" s="147"/>
      <c r="D127" s="148"/>
      <c r="E127" s="9">
        <v>800000</v>
      </c>
    </row>
    <row r="128" spans="1:5" s="52" customFormat="1" ht="22.5" customHeight="1">
      <c r="A128" s="11"/>
      <c r="B128" s="149" t="s">
        <v>227</v>
      </c>
      <c r="C128" s="150"/>
      <c r="D128" s="151"/>
      <c r="E128" s="2">
        <f>SUM(E126:E127)</f>
        <v>2500000</v>
      </c>
    </row>
    <row r="129" spans="1:256" s="52" customFormat="1" ht="22.5" customHeight="1">
      <c r="A129" s="145" t="s">
        <v>233</v>
      </c>
      <c r="B129" s="145"/>
      <c r="C129" s="145"/>
      <c r="D129" s="145"/>
      <c r="E129" s="145"/>
    </row>
    <row r="130" spans="1:256" s="52" customFormat="1" ht="48" customHeight="1">
      <c r="A130" s="1">
        <v>1</v>
      </c>
      <c r="B130" s="146" t="s">
        <v>323</v>
      </c>
      <c r="C130" s="147"/>
      <c r="D130" s="148"/>
      <c r="E130" s="9">
        <v>1027000</v>
      </c>
    </row>
    <row r="131" spans="1:256" s="52" customFormat="1" ht="38.25" customHeight="1">
      <c r="A131" s="1">
        <v>3</v>
      </c>
      <c r="B131" s="104" t="s">
        <v>428</v>
      </c>
      <c r="C131" s="105"/>
      <c r="D131" s="106"/>
      <c r="E131" s="6">
        <v>860030</v>
      </c>
    </row>
    <row r="132" spans="1:256" s="52" customFormat="1" ht="52.5" customHeight="1">
      <c r="A132" s="1">
        <v>4</v>
      </c>
      <c r="B132" s="146" t="s">
        <v>368</v>
      </c>
      <c r="C132" s="147"/>
      <c r="D132" s="148"/>
      <c r="E132" s="6">
        <v>299420</v>
      </c>
    </row>
    <row r="133" spans="1:256" s="52" customFormat="1" ht="45.75" customHeight="1">
      <c r="A133" s="1">
        <v>5</v>
      </c>
      <c r="B133" s="173" t="s">
        <v>169</v>
      </c>
      <c r="C133" s="174"/>
      <c r="D133" s="175"/>
      <c r="E133" s="6">
        <v>371050</v>
      </c>
    </row>
    <row r="134" spans="1:256" s="52" customFormat="1" ht="41.25" customHeight="1">
      <c r="A134" s="1">
        <v>6</v>
      </c>
      <c r="B134" s="173" t="s">
        <v>324</v>
      </c>
      <c r="C134" s="174"/>
      <c r="D134" s="175"/>
      <c r="E134" s="6">
        <v>1938500</v>
      </c>
    </row>
    <row r="135" spans="1:256" s="52" customFormat="1" ht="36.75" customHeight="1">
      <c r="A135" s="1">
        <v>7</v>
      </c>
      <c r="B135" s="98" t="s">
        <v>325</v>
      </c>
      <c r="C135" s="99"/>
      <c r="D135" s="100"/>
      <c r="E135" s="9">
        <v>10000</v>
      </c>
    </row>
    <row r="136" spans="1:256" s="52" customFormat="1" ht="35.25" customHeight="1">
      <c r="A136" s="1">
        <v>8</v>
      </c>
      <c r="B136" s="98" t="s">
        <v>248</v>
      </c>
      <c r="C136" s="99"/>
      <c r="D136" s="100"/>
      <c r="E136" s="9">
        <v>300000</v>
      </c>
    </row>
    <row r="137" spans="1:256" s="52" customFormat="1" ht="28.5" customHeight="1">
      <c r="A137" s="1">
        <v>9</v>
      </c>
      <c r="B137" s="98" t="s">
        <v>249</v>
      </c>
      <c r="C137" s="99"/>
      <c r="D137" s="100"/>
      <c r="E137" s="54">
        <v>915000</v>
      </c>
    </row>
    <row r="138" spans="1:256" s="52" customFormat="1" ht="32.25" customHeight="1">
      <c r="A138" s="1">
        <v>10</v>
      </c>
      <c r="B138" s="98" t="s">
        <v>429</v>
      </c>
      <c r="C138" s="99"/>
      <c r="D138" s="100"/>
      <c r="E138" s="9">
        <v>50000</v>
      </c>
    </row>
    <row r="139" spans="1:256" s="52" customFormat="1" ht="32.25" customHeight="1">
      <c r="A139" s="1">
        <v>11</v>
      </c>
      <c r="B139" s="98" t="s">
        <v>430</v>
      </c>
      <c r="C139" s="99"/>
      <c r="D139" s="100"/>
      <c r="E139" s="9">
        <v>570000</v>
      </c>
    </row>
    <row r="140" spans="1:256" s="52" customFormat="1" ht="22.5" customHeight="1">
      <c r="A140" s="1">
        <v>12</v>
      </c>
      <c r="B140" s="98" t="s">
        <v>250</v>
      </c>
      <c r="C140" s="99"/>
      <c r="D140" s="100"/>
      <c r="E140" s="9">
        <v>400000</v>
      </c>
    </row>
    <row r="141" spans="1:256" s="52" customFormat="1" ht="45" customHeight="1">
      <c r="A141" s="1">
        <v>13</v>
      </c>
      <c r="B141" s="146" t="s">
        <v>170</v>
      </c>
      <c r="C141" s="147"/>
      <c r="D141" s="148"/>
      <c r="E141" s="9">
        <v>180000</v>
      </c>
    </row>
    <row r="142" spans="1:256" s="52" customFormat="1" ht="81.75" customHeight="1">
      <c r="A142" s="1">
        <v>14</v>
      </c>
      <c r="B142" s="146" t="s">
        <v>251</v>
      </c>
      <c r="C142" s="147"/>
      <c r="D142" s="148"/>
      <c r="E142" s="9">
        <v>2182100</v>
      </c>
    </row>
    <row r="143" spans="1:256" s="52" customFormat="1" ht="28.5" customHeight="1">
      <c r="A143" s="1">
        <v>15</v>
      </c>
      <c r="B143" s="146" t="s">
        <v>431</v>
      </c>
      <c r="C143" s="147"/>
      <c r="D143" s="148"/>
      <c r="E143" s="9">
        <v>433000</v>
      </c>
    </row>
    <row r="144" spans="1:256" s="52" customFormat="1" ht="37.5" customHeight="1">
      <c r="A144" s="1">
        <v>16</v>
      </c>
      <c r="B144" s="98" t="s">
        <v>369</v>
      </c>
      <c r="C144" s="99"/>
      <c r="D144" s="100"/>
      <c r="E144" s="13">
        <v>2000000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</row>
    <row r="145" spans="1:256" s="52" customFormat="1" ht="79.5" customHeight="1">
      <c r="A145" s="1">
        <v>17</v>
      </c>
      <c r="B145" s="104" t="s">
        <v>252</v>
      </c>
      <c r="C145" s="105"/>
      <c r="D145" s="106"/>
      <c r="E145" s="13">
        <v>589000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  <c r="IV145" s="14"/>
    </row>
    <row r="146" spans="1:256" s="52" customFormat="1" ht="60" customHeight="1">
      <c r="A146" s="1">
        <v>18</v>
      </c>
      <c r="B146" s="146" t="s">
        <v>370</v>
      </c>
      <c r="C146" s="147"/>
      <c r="D146" s="148"/>
      <c r="E146" s="13">
        <v>300900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  <c r="IV146" s="14"/>
    </row>
    <row r="147" spans="1:256" s="52" customFormat="1" ht="31.5" customHeight="1">
      <c r="A147" s="1">
        <v>19</v>
      </c>
      <c r="B147" s="146" t="s">
        <v>253</v>
      </c>
      <c r="C147" s="147"/>
      <c r="D147" s="148"/>
      <c r="E147" s="13">
        <v>550000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  <c r="IV147" s="14"/>
    </row>
    <row r="148" spans="1:256" s="52" customFormat="1" ht="52.5" customHeight="1">
      <c r="A148" s="1">
        <v>20</v>
      </c>
      <c r="B148" s="173" t="s">
        <v>326</v>
      </c>
      <c r="C148" s="174"/>
      <c r="D148" s="175"/>
      <c r="E148" s="13">
        <v>1100000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  <c r="IV148" s="14"/>
    </row>
    <row r="149" spans="1:256" s="52" customFormat="1" ht="32.25" customHeight="1">
      <c r="A149" s="1">
        <v>21</v>
      </c>
      <c r="B149" s="173" t="s">
        <v>255</v>
      </c>
      <c r="C149" s="174"/>
      <c r="D149" s="175"/>
      <c r="E149" s="13">
        <v>149620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  <c r="IV149" s="14"/>
    </row>
    <row r="150" spans="1:256" s="52" customFormat="1">
      <c r="A150" s="1">
        <v>22</v>
      </c>
      <c r="B150" s="165" t="s">
        <v>254</v>
      </c>
      <c r="C150" s="166"/>
      <c r="D150" s="167"/>
      <c r="E150" s="13">
        <f>2862178-231552</f>
        <v>2630626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  <c r="IV150" s="14"/>
    </row>
    <row r="151" spans="1:256" s="52" customFormat="1">
      <c r="A151" s="1"/>
      <c r="B151" s="149" t="s">
        <v>227</v>
      </c>
      <c r="C151" s="150"/>
      <c r="D151" s="151"/>
      <c r="E151" s="2">
        <f>SUM(E130:E150)</f>
        <v>16856246</v>
      </c>
    </row>
    <row r="152" spans="1:256" s="52" customFormat="1">
      <c r="A152" s="1"/>
      <c r="B152" s="149" t="s">
        <v>432</v>
      </c>
      <c r="C152" s="150"/>
      <c r="D152" s="151"/>
      <c r="E152" s="2">
        <f>E151+E128</f>
        <v>19356246</v>
      </c>
    </row>
    <row r="153" spans="1:256" s="52" customFormat="1" ht="26.25" customHeight="1">
      <c r="A153" s="144" t="s">
        <v>433</v>
      </c>
      <c r="B153" s="144"/>
      <c r="C153" s="144"/>
      <c r="D153" s="144"/>
      <c r="E153" s="144"/>
    </row>
    <row r="154" spans="1:256" s="52" customFormat="1" ht="20.25" customHeight="1">
      <c r="A154" s="145" t="s">
        <v>434</v>
      </c>
      <c r="B154" s="145"/>
      <c r="C154" s="145"/>
      <c r="D154" s="145"/>
      <c r="E154" s="145"/>
    </row>
    <row r="155" spans="1:256" s="52" customFormat="1" ht="39.75" customHeight="1">
      <c r="A155" s="1">
        <v>1</v>
      </c>
      <c r="B155" s="146" t="s">
        <v>256</v>
      </c>
      <c r="C155" s="147"/>
      <c r="D155" s="148"/>
      <c r="E155" s="9">
        <f>1324452-500000</f>
        <v>824452</v>
      </c>
    </row>
    <row r="156" spans="1:256" s="52" customFormat="1" ht="33" customHeight="1">
      <c r="A156" s="1">
        <v>2</v>
      </c>
      <c r="B156" s="146" t="s">
        <v>257</v>
      </c>
      <c r="C156" s="147"/>
      <c r="D156" s="148"/>
      <c r="E156" s="9">
        <v>228651</v>
      </c>
    </row>
    <row r="157" spans="1:256" s="52" customFormat="1" ht="19.5" customHeight="1">
      <c r="A157" s="1"/>
      <c r="B157" s="95" t="s">
        <v>227</v>
      </c>
      <c r="C157" s="96"/>
      <c r="D157" s="97"/>
      <c r="E157" s="2">
        <f>SUM(E155:E156)</f>
        <v>1053103</v>
      </c>
    </row>
    <row r="158" spans="1:256" s="52" customFormat="1" ht="33.75" customHeight="1">
      <c r="A158" s="1"/>
      <c r="B158" s="140" t="s">
        <v>435</v>
      </c>
      <c r="C158" s="140"/>
      <c r="D158" s="140"/>
      <c r="E158" s="140"/>
    </row>
    <row r="159" spans="1:256" s="52" customFormat="1" ht="35.25" customHeight="1">
      <c r="A159" s="1">
        <v>1</v>
      </c>
      <c r="B159" s="98" t="s">
        <v>258</v>
      </c>
      <c r="C159" s="99"/>
      <c r="D159" s="100"/>
      <c r="E159" s="9">
        <v>293161</v>
      </c>
    </row>
    <row r="160" spans="1:256" s="52" customFormat="1">
      <c r="A160" s="1"/>
      <c r="B160" s="95" t="s">
        <v>227</v>
      </c>
      <c r="C160" s="96"/>
      <c r="D160" s="97"/>
      <c r="E160" s="2">
        <f>E159</f>
        <v>293161</v>
      </c>
    </row>
    <row r="161" spans="1:5" s="52" customFormat="1">
      <c r="A161" s="1"/>
      <c r="B161" s="95" t="s">
        <v>436</v>
      </c>
      <c r="C161" s="96"/>
      <c r="D161" s="97"/>
      <c r="E161" s="2">
        <f>E157+E160</f>
        <v>1346264</v>
      </c>
    </row>
    <row r="162" spans="1:5" s="52" customFormat="1">
      <c r="A162" s="1"/>
      <c r="B162" s="149" t="s">
        <v>442</v>
      </c>
      <c r="C162" s="150"/>
      <c r="D162" s="151"/>
      <c r="E162" s="55">
        <f>E152+E123+E109+E44+E161+E17</f>
        <v>113687418</v>
      </c>
    </row>
    <row r="163" spans="1:5" s="52" customFormat="1" ht="20.25" customHeight="1">
      <c r="A163" s="94" t="s">
        <v>443</v>
      </c>
      <c r="B163" s="94"/>
      <c r="C163" s="94"/>
      <c r="D163" s="94"/>
      <c r="E163" s="94"/>
    </row>
    <row r="164" spans="1:5" s="52" customFormat="1" ht="24" customHeight="1">
      <c r="A164" s="172" t="s">
        <v>444</v>
      </c>
      <c r="B164" s="172"/>
      <c r="C164" s="172"/>
      <c r="D164" s="172"/>
      <c r="E164" s="172"/>
    </row>
    <row r="165" spans="1:5" s="52" customFormat="1" ht="22.5" customHeight="1">
      <c r="A165" s="94" t="s">
        <v>239</v>
      </c>
      <c r="B165" s="94"/>
      <c r="C165" s="94"/>
      <c r="D165" s="94"/>
      <c r="E165" s="94"/>
    </row>
    <row r="166" spans="1:5" s="52" customFormat="1" ht="36" customHeight="1">
      <c r="A166" s="22">
        <v>1</v>
      </c>
      <c r="B166" s="104" t="s">
        <v>259</v>
      </c>
      <c r="C166" s="105"/>
      <c r="D166" s="106"/>
      <c r="E166" s="9">
        <f>1973298-378332</f>
        <v>1594966</v>
      </c>
    </row>
    <row r="167" spans="1:5" s="52" customFormat="1">
      <c r="A167" s="83"/>
      <c r="B167" s="95" t="s">
        <v>227</v>
      </c>
      <c r="C167" s="96"/>
      <c r="D167" s="97"/>
      <c r="E167" s="23">
        <f>E166</f>
        <v>1594966</v>
      </c>
    </row>
    <row r="168" spans="1:5" s="52" customFormat="1">
      <c r="A168" s="83"/>
      <c r="B168" s="95" t="s">
        <v>445</v>
      </c>
      <c r="C168" s="96"/>
      <c r="D168" s="97"/>
      <c r="E168" s="23">
        <f>E167</f>
        <v>1594966</v>
      </c>
    </row>
    <row r="169" spans="1:5" s="52" customFormat="1" ht="25.5" customHeight="1">
      <c r="A169" s="144" t="s">
        <v>446</v>
      </c>
      <c r="B169" s="144"/>
      <c r="C169" s="144"/>
      <c r="D169" s="144"/>
      <c r="E169" s="144"/>
    </row>
    <row r="170" spans="1:5" s="52" customFormat="1" ht="21" customHeight="1">
      <c r="A170" s="145" t="s">
        <v>352</v>
      </c>
      <c r="B170" s="145"/>
      <c r="C170" s="145"/>
      <c r="D170" s="145"/>
      <c r="E170" s="145"/>
    </row>
    <row r="171" spans="1:5" s="52" customFormat="1" ht="36" customHeight="1">
      <c r="A171" s="1">
        <v>1</v>
      </c>
      <c r="B171" s="146" t="s">
        <v>447</v>
      </c>
      <c r="C171" s="147"/>
      <c r="D171" s="148"/>
      <c r="E171" s="9">
        <v>650000</v>
      </c>
    </row>
    <row r="172" spans="1:5" s="52" customFormat="1" ht="38.25" customHeight="1">
      <c r="A172" s="1">
        <v>2</v>
      </c>
      <c r="B172" s="146" t="s">
        <v>196</v>
      </c>
      <c r="C172" s="147"/>
      <c r="D172" s="148"/>
      <c r="E172" s="9">
        <v>2000000</v>
      </c>
    </row>
    <row r="173" spans="1:5" s="52" customFormat="1" ht="48.75" customHeight="1">
      <c r="A173" s="1">
        <v>3</v>
      </c>
      <c r="B173" s="146" t="s">
        <v>192</v>
      </c>
      <c r="C173" s="147"/>
      <c r="D173" s="148"/>
      <c r="E173" s="9">
        <v>800000</v>
      </c>
    </row>
    <row r="174" spans="1:5" s="52" customFormat="1" ht="65.25" customHeight="1">
      <c r="A174" s="1">
        <v>4</v>
      </c>
      <c r="B174" s="146" t="s">
        <v>193</v>
      </c>
      <c r="C174" s="147"/>
      <c r="D174" s="148"/>
      <c r="E174" s="9">
        <v>1500000</v>
      </c>
    </row>
    <row r="175" spans="1:5" s="52" customFormat="1" ht="54.75" customHeight="1">
      <c r="A175" s="1">
        <v>5</v>
      </c>
      <c r="B175" s="146" t="s">
        <v>75</v>
      </c>
      <c r="C175" s="147"/>
      <c r="D175" s="148"/>
      <c r="E175" s="9">
        <v>1992900</v>
      </c>
    </row>
    <row r="176" spans="1:5" s="52" customFormat="1" ht="49.5" customHeight="1">
      <c r="A176" s="1">
        <v>6</v>
      </c>
      <c r="B176" s="165" t="s">
        <v>262</v>
      </c>
      <c r="C176" s="166"/>
      <c r="D176" s="167"/>
      <c r="E176" s="6">
        <v>575622</v>
      </c>
    </row>
    <row r="177" spans="1:5" s="52" customFormat="1" ht="48" customHeight="1">
      <c r="A177" s="1">
        <v>7</v>
      </c>
      <c r="B177" s="165" t="s">
        <v>327</v>
      </c>
      <c r="C177" s="166"/>
      <c r="D177" s="167"/>
      <c r="E177" s="6">
        <v>2000000</v>
      </c>
    </row>
    <row r="178" spans="1:5" s="52" customFormat="1" ht="69.75" customHeight="1">
      <c r="A178" s="1">
        <v>8</v>
      </c>
      <c r="B178" s="165" t="s">
        <v>195</v>
      </c>
      <c r="C178" s="166"/>
      <c r="D178" s="167"/>
      <c r="E178" s="6">
        <v>198000</v>
      </c>
    </row>
    <row r="179" spans="1:5" s="52" customFormat="1" ht="66.75" customHeight="1">
      <c r="A179" s="1">
        <v>9</v>
      </c>
      <c r="B179" s="165" t="s">
        <v>263</v>
      </c>
      <c r="C179" s="166"/>
      <c r="D179" s="167"/>
      <c r="E179" s="6">
        <v>254428</v>
      </c>
    </row>
    <row r="180" spans="1:5" s="52" customFormat="1" ht="63.75" customHeight="1">
      <c r="A180" s="1">
        <v>10</v>
      </c>
      <c r="B180" s="165" t="s">
        <v>448</v>
      </c>
      <c r="C180" s="166"/>
      <c r="D180" s="167"/>
      <c r="E180" s="6">
        <v>2719985</v>
      </c>
    </row>
    <row r="181" spans="1:5" ht="41.25" customHeight="1">
      <c r="A181" s="1">
        <v>11</v>
      </c>
      <c r="B181" s="104" t="s">
        <v>449</v>
      </c>
      <c r="C181" s="105"/>
      <c r="D181" s="106"/>
      <c r="E181" s="9">
        <v>733014</v>
      </c>
    </row>
    <row r="182" spans="1:5" s="52" customFormat="1" ht="48.75" customHeight="1">
      <c r="A182" s="16">
        <v>12</v>
      </c>
      <c r="B182" s="165" t="s">
        <v>450</v>
      </c>
      <c r="C182" s="166"/>
      <c r="D182" s="167"/>
      <c r="E182" s="6">
        <v>538617</v>
      </c>
    </row>
    <row r="183" spans="1:5" s="52" customFormat="1" ht="32.25" customHeight="1">
      <c r="A183" s="16">
        <v>13</v>
      </c>
      <c r="B183" s="165" t="s">
        <v>451</v>
      </c>
      <c r="C183" s="166"/>
      <c r="D183" s="167"/>
      <c r="E183" s="6">
        <v>650000</v>
      </c>
    </row>
    <row r="184" spans="1:5" s="52" customFormat="1" ht="39.75" customHeight="1">
      <c r="A184" s="16">
        <v>14</v>
      </c>
      <c r="B184" s="165" t="s">
        <v>452</v>
      </c>
      <c r="C184" s="166"/>
      <c r="D184" s="167"/>
      <c r="E184" s="6">
        <v>428710</v>
      </c>
    </row>
    <row r="185" spans="1:5" s="52" customFormat="1">
      <c r="A185" s="1"/>
      <c r="B185" s="149" t="s">
        <v>227</v>
      </c>
      <c r="C185" s="150"/>
      <c r="D185" s="151"/>
      <c r="E185" s="2">
        <f>SUM(E171:E184)</f>
        <v>15041276</v>
      </c>
    </row>
    <row r="186" spans="1:5" s="52" customFormat="1" ht="33.75" customHeight="1">
      <c r="A186" s="145" t="s">
        <v>0</v>
      </c>
      <c r="B186" s="145"/>
      <c r="C186" s="145"/>
      <c r="D186" s="145"/>
      <c r="E186" s="145"/>
    </row>
    <row r="187" spans="1:5" s="52" customFormat="1" ht="36.75" customHeight="1">
      <c r="A187" s="1">
        <v>1</v>
      </c>
      <c r="B187" s="146" t="s">
        <v>171</v>
      </c>
      <c r="C187" s="147"/>
      <c r="D187" s="148"/>
      <c r="E187" s="9">
        <v>518502</v>
      </c>
    </row>
    <row r="188" spans="1:5" s="52" customFormat="1" ht="51" customHeight="1">
      <c r="A188" s="1">
        <v>2</v>
      </c>
      <c r="B188" s="146" t="s">
        <v>197</v>
      </c>
      <c r="C188" s="147"/>
      <c r="D188" s="148"/>
      <c r="E188" s="9">
        <v>870366</v>
      </c>
    </row>
    <row r="189" spans="1:5" s="52" customFormat="1" ht="61.5" customHeight="1">
      <c r="A189" s="1">
        <v>3</v>
      </c>
      <c r="B189" s="146" t="s">
        <v>172</v>
      </c>
      <c r="C189" s="147"/>
      <c r="D189" s="148"/>
      <c r="E189" s="9">
        <f>3352677-719109-600000-1000000</f>
        <v>1033568</v>
      </c>
    </row>
    <row r="190" spans="1:5" s="52" customFormat="1" ht="52.5" customHeight="1">
      <c r="A190" s="1">
        <v>4</v>
      </c>
      <c r="B190" s="146" t="s">
        <v>194</v>
      </c>
      <c r="C190" s="147"/>
      <c r="D190" s="148"/>
      <c r="E190" s="9">
        <v>1600000</v>
      </c>
    </row>
    <row r="191" spans="1:5" s="52" customFormat="1" ht="59.25" customHeight="1">
      <c r="A191" s="1">
        <v>5</v>
      </c>
      <c r="B191" s="146" t="s">
        <v>173</v>
      </c>
      <c r="C191" s="147"/>
      <c r="D191" s="148"/>
      <c r="E191" s="9">
        <v>2742811</v>
      </c>
    </row>
    <row r="192" spans="1:5" s="52" customFormat="1">
      <c r="A192" s="1"/>
      <c r="B192" s="149" t="s">
        <v>227</v>
      </c>
      <c r="C192" s="150"/>
      <c r="D192" s="151"/>
      <c r="E192" s="2">
        <f>SUM(E187:E191)</f>
        <v>6765247</v>
      </c>
    </row>
    <row r="193" spans="1:5" s="52" customFormat="1" ht="27" customHeight="1">
      <c r="A193" s="145" t="s">
        <v>362</v>
      </c>
      <c r="B193" s="145"/>
      <c r="C193" s="145"/>
      <c r="D193" s="145"/>
      <c r="E193" s="145"/>
    </row>
    <row r="194" spans="1:5" s="52" customFormat="1" ht="62.25" customHeight="1">
      <c r="A194" s="1">
        <v>1</v>
      </c>
      <c r="B194" s="165" t="s">
        <v>174</v>
      </c>
      <c r="C194" s="166"/>
      <c r="D194" s="167"/>
      <c r="E194" s="6">
        <v>447057</v>
      </c>
    </row>
    <row r="195" spans="1:5" s="52" customFormat="1" ht="45.75" customHeight="1">
      <c r="A195" s="1">
        <v>2</v>
      </c>
      <c r="B195" s="146" t="s">
        <v>371</v>
      </c>
      <c r="C195" s="147"/>
      <c r="D195" s="148"/>
      <c r="E195" s="9">
        <v>1000000</v>
      </c>
    </row>
    <row r="196" spans="1:5" s="52" customFormat="1" ht="62.25" customHeight="1">
      <c r="A196" s="1">
        <v>3</v>
      </c>
      <c r="B196" s="165" t="s">
        <v>372</v>
      </c>
      <c r="C196" s="166"/>
      <c r="D196" s="167"/>
      <c r="E196" s="6">
        <v>767040</v>
      </c>
    </row>
    <row r="197" spans="1:5" s="52" customFormat="1" ht="62.25" customHeight="1">
      <c r="A197" s="1">
        <v>4</v>
      </c>
      <c r="B197" s="165" t="s">
        <v>318</v>
      </c>
      <c r="C197" s="166"/>
      <c r="D197" s="167"/>
      <c r="E197" s="6">
        <v>489125</v>
      </c>
    </row>
    <row r="198" spans="1:5" s="52" customFormat="1" ht="43.5" customHeight="1">
      <c r="A198" s="1">
        <v>5</v>
      </c>
      <c r="B198" s="165" t="s">
        <v>319</v>
      </c>
      <c r="C198" s="166"/>
      <c r="D198" s="167"/>
      <c r="E198" s="6">
        <v>743835</v>
      </c>
    </row>
    <row r="199" spans="1:5" s="52" customFormat="1">
      <c r="A199" s="1"/>
      <c r="B199" s="95" t="s">
        <v>227</v>
      </c>
      <c r="C199" s="96"/>
      <c r="D199" s="97"/>
      <c r="E199" s="2">
        <f>SUM(E194:E198)</f>
        <v>3447057</v>
      </c>
    </row>
    <row r="200" spans="1:5" s="52" customFormat="1" ht="26.25" customHeight="1">
      <c r="A200" s="145" t="s">
        <v>235</v>
      </c>
      <c r="B200" s="145"/>
      <c r="C200" s="145"/>
      <c r="D200" s="145"/>
      <c r="E200" s="145"/>
    </row>
    <row r="201" spans="1:5" s="52" customFormat="1" ht="37.5" customHeight="1">
      <c r="A201" s="1">
        <v>1</v>
      </c>
      <c r="B201" s="98" t="s">
        <v>175</v>
      </c>
      <c r="C201" s="99"/>
      <c r="D201" s="100"/>
      <c r="E201" s="9">
        <f>281870+209484+583610+4281736+1223700+37800-1167265-921408</f>
        <v>4529527</v>
      </c>
    </row>
    <row r="202" spans="1:5" s="52" customFormat="1" ht="34.5" customHeight="1">
      <c r="A202" s="1">
        <v>2</v>
      </c>
      <c r="B202" s="98" t="s">
        <v>328</v>
      </c>
      <c r="C202" s="99"/>
      <c r="D202" s="100"/>
      <c r="E202" s="9">
        <f>1500000+475000-500000</f>
        <v>1475000</v>
      </c>
    </row>
    <row r="203" spans="1:5" s="52" customFormat="1" ht="25.5" customHeight="1">
      <c r="A203" s="1">
        <v>3</v>
      </c>
      <c r="B203" s="146" t="s">
        <v>191</v>
      </c>
      <c r="C203" s="147"/>
      <c r="D203" s="148"/>
      <c r="E203" s="9">
        <v>200000</v>
      </c>
    </row>
    <row r="204" spans="1:5" s="52" customFormat="1" ht="36.75" customHeight="1">
      <c r="A204" s="1">
        <v>4</v>
      </c>
      <c r="B204" s="98" t="s">
        <v>329</v>
      </c>
      <c r="C204" s="99"/>
      <c r="D204" s="100"/>
      <c r="E204" s="9">
        <v>185980</v>
      </c>
    </row>
    <row r="205" spans="1:5" s="52" customFormat="1">
      <c r="A205" s="15"/>
      <c r="B205" s="95" t="s">
        <v>227</v>
      </c>
      <c r="C205" s="96"/>
      <c r="D205" s="97"/>
      <c r="E205" s="2">
        <f>SUM(E201:E204)</f>
        <v>6390507</v>
      </c>
    </row>
    <row r="206" spans="1:5" s="52" customFormat="1" ht="24" customHeight="1">
      <c r="A206" s="171" t="s">
        <v>434</v>
      </c>
      <c r="B206" s="171"/>
      <c r="C206" s="171"/>
      <c r="D206" s="171"/>
      <c r="E206" s="171"/>
    </row>
    <row r="207" spans="1:5" s="52" customFormat="1">
      <c r="A207" s="15">
        <v>1</v>
      </c>
      <c r="B207" s="98" t="s">
        <v>264</v>
      </c>
      <c r="C207" s="99"/>
      <c r="D207" s="100"/>
      <c r="E207" s="9">
        <v>2886902</v>
      </c>
    </row>
    <row r="208" spans="1:5" s="52" customFormat="1">
      <c r="A208" s="15"/>
      <c r="B208" s="95" t="s">
        <v>227</v>
      </c>
      <c r="C208" s="96"/>
      <c r="D208" s="97"/>
      <c r="E208" s="2">
        <f>E207</f>
        <v>2886902</v>
      </c>
    </row>
    <row r="209" spans="1:256" ht="21.75" customHeight="1">
      <c r="A209" s="145" t="s">
        <v>2</v>
      </c>
      <c r="B209" s="145"/>
      <c r="C209" s="145"/>
      <c r="D209" s="145"/>
      <c r="E209" s="145"/>
    </row>
    <row r="210" spans="1:256" s="52" customFormat="1" ht="51.75" customHeight="1">
      <c r="A210" s="16">
        <v>1</v>
      </c>
      <c r="B210" s="168" t="s">
        <v>373</v>
      </c>
      <c r="C210" s="169"/>
      <c r="D210" s="170"/>
      <c r="E210" s="6">
        <f>2500000-1000000</f>
        <v>1500000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  <c r="IU210" s="8"/>
      <c r="IV210" s="8"/>
    </row>
    <row r="211" spans="1:256" s="52" customFormat="1">
      <c r="A211" s="16">
        <v>2</v>
      </c>
      <c r="B211" s="168" t="s">
        <v>265</v>
      </c>
      <c r="C211" s="169"/>
      <c r="D211" s="170"/>
      <c r="E211" s="6">
        <v>1427846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  <c r="IV211" s="8"/>
    </row>
    <row r="212" spans="1:256" s="52" customFormat="1">
      <c r="A212" s="16">
        <v>3</v>
      </c>
      <c r="B212" s="168" t="s">
        <v>266</v>
      </c>
      <c r="C212" s="169"/>
      <c r="D212" s="170"/>
      <c r="E212" s="6">
        <v>1605488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</row>
    <row r="213" spans="1:256" s="52" customFormat="1">
      <c r="A213" s="16">
        <v>4</v>
      </c>
      <c r="B213" s="168" t="s">
        <v>267</v>
      </c>
      <c r="C213" s="169"/>
      <c r="D213" s="170"/>
      <c r="E213" s="6">
        <v>1713000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  <c r="IU213" s="8"/>
      <c r="IV213" s="8"/>
    </row>
    <row r="214" spans="1:256" s="52" customFormat="1">
      <c r="A214" s="16">
        <v>5</v>
      </c>
      <c r="B214" s="168" t="s">
        <v>268</v>
      </c>
      <c r="C214" s="169"/>
      <c r="D214" s="170"/>
      <c r="E214" s="6">
        <v>146634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  <c r="IU214" s="8"/>
      <c r="IV214" s="8"/>
    </row>
    <row r="215" spans="1:256" s="52" customFormat="1">
      <c r="A215" s="16">
        <v>6</v>
      </c>
      <c r="B215" s="168" t="s">
        <v>269</v>
      </c>
      <c r="C215" s="169"/>
      <c r="D215" s="170"/>
      <c r="E215" s="6">
        <v>107032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  <c r="IV215" s="8"/>
    </row>
    <row r="216" spans="1:256">
      <c r="A216" s="1"/>
      <c r="B216" s="149" t="s">
        <v>227</v>
      </c>
      <c r="C216" s="150"/>
      <c r="D216" s="151"/>
      <c r="E216" s="23">
        <f>SUM(E210:E215)</f>
        <v>6500000</v>
      </c>
    </row>
    <row r="217" spans="1:256" s="52" customFormat="1" ht="19.5" customHeight="1">
      <c r="A217" s="145" t="s">
        <v>228</v>
      </c>
      <c r="B217" s="145"/>
      <c r="C217" s="145"/>
      <c r="D217" s="145"/>
      <c r="E217" s="145"/>
    </row>
    <row r="218" spans="1:256" s="52" customFormat="1">
      <c r="A218" s="1">
        <v>1</v>
      </c>
      <c r="B218" s="146" t="s">
        <v>270</v>
      </c>
      <c r="C218" s="147"/>
      <c r="D218" s="148"/>
      <c r="E218" s="9">
        <f>738743</f>
        <v>738743</v>
      </c>
    </row>
    <row r="219" spans="1:256" s="52" customFormat="1" ht="20.25" customHeight="1">
      <c r="A219" s="1">
        <v>2</v>
      </c>
      <c r="B219" s="146" t="s">
        <v>160</v>
      </c>
      <c r="C219" s="147"/>
      <c r="D219" s="148"/>
      <c r="E219" s="9">
        <f>1560727+154658-659819</f>
        <v>1055566</v>
      </c>
    </row>
    <row r="220" spans="1:256" s="52" customFormat="1" ht="33" customHeight="1">
      <c r="A220" s="1">
        <v>3</v>
      </c>
      <c r="B220" s="146" t="s">
        <v>271</v>
      </c>
      <c r="C220" s="147"/>
      <c r="D220" s="148"/>
      <c r="E220" s="9">
        <f>356000+300000</f>
        <v>656000</v>
      </c>
    </row>
    <row r="221" spans="1:256" s="52" customFormat="1">
      <c r="A221" s="1">
        <v>4</v>
      </c>
      <c r="B221" s="146" t="s">
        <v>272</v>
      </c>
      <c r="C221" s="147"/>
      <c r="D221" s="148"/>
      <c r="E221" s="9">
        <f>1216088</f>
        <v>1216088</v>
      </c>
    </row>
    <row r="222" spans="1:256" s="52" customFormat="1">
      <c r="A222" s="1">
        <v>5</v>
      </c>
      <c r="B222" s="146" t="s">
        <v>161</v>
      </c>
      <c r="C222" s="147"/>
      <c r="D222" s="148"/>
      <c r="E222" s="9">
        <v>1384494</v>
      </c>
    </row>
    <row r="223" spans="1:256" s="52" customFormat="1" ht="36.75" customHeight="1">
      <c r="A223" s="1">
        <v>6</v>
      </c>
      <c r="B223" s="146" t="s">
        <v>162</v>
      </c>
      <c r="C223" s="147"/>
      <c r="D223" s="148"/>
      <c r="E223" s="9">
        <v>630069</v>
      </c>
    </row>
    <row r="224" spans="1:256" s="52" customFormat="1">
      <c r="A224" s="1">
        <v>7</v>
      </c>
      <c r="B224" s="146" t="s">
        <v>3</v>
      </c>
      <c r="C224" s="147"/>
      <c r="D224" s="148"/>
      <c r="E224" s="9">
        <v>564045</v>
      </c>
    </row>
    <row r="225" spans="1:5" s="52" customFormat="1">
      <c r="A225" s="1">
        <v>8</v>
      </c>
      <c r="B225" s="146" t="s">
        <v>273</v>
      </c>
      <c r="C225" s="147"/>
      <c r="D225" s="148"/>
      <c r="E225" s="9">
        <f>2096301</f>
        <v>2096301</v>
      </c>
    </row>
    <row r="226" spans="1:5" s="52" customFormat="1">
      <c r="A226" s="1">
        <v>9</v>
      </c>
      <c r="B226" s="146" t="s">
        <v>4</v>
      </c>
      <c r="C226" s="147"/>
      <c r="D226" s="148"/>
      <c r="E226" s="9">
        <v>865351</v>
      </c>
    </row>
    <row r="227" spans="1:5" s="52" customFormat="1">
      <c r="A227" s="1">
        <v>10</v>
      </c>
      <c r="B227" s="146" t="s">
        <v>76</v>
      </c>
      <c r="C227" s="147"/>
      <c r="D227" s="148"/>
      <c r="E227" s="9">
        <v>314913</v>
      </c>
    </row>
    <row r="228" spans="1:5" s="52" customFormat="1">
      <c r="A228" s="1">
        <v>11</v>
      </c>
      <c r="B228" s="146" t="s">
        <v>77</v>
      </c>
      <c r="C228" s="147"/>
      <c r="D228" s="148"/>
      <c r="E228" s="9">
        <v>249813</v>
      </c>
    </row>
    <row r="229" spans="1:5" s="52" customFormat="1">
      <c r="A229" s="1">
        <v>12</v>
      </c>
      <c r="B229" s="146" t="s">
        <v>78</v>
      </c>
      <c r="C229" s="147"/>
      <c r="D229" s="148"/>
      <c r="E229" s="9">
        <v>250000</v>
      </c>
    </row>
    <row r="230" spans="1:5" s="52" customFormat="1">
      <c r="A230" s="1">
        <v>13</v>
      </c>
      <c r="B230" s="146" t="s">
        <v>374</v>
      </c>
      <c r="C230" s="147"/>
      <c r="D230" s="148"/>
      <c r="E230" s="9">
        <v>672819</v>
      </c>
    </row>
    <row r="231" spans="1:5" s="52" customFormat="1" ht="30" customHeight="1">
      <c r="A231" s="1">
        <v>14</v>
      </c>
      <c r="B231" s="146" t="s">
        <v>5</v>
      </c>
      <c r="C231" s="147"/>
      <c r="D231" s="148"/>
      <c r="E231" s="9">
        <v>263508</v>
      </c>
    </row>
    <row r="232" spans="1:5" s="52" customFormat="1">
      <c r="A232" s="1"/>
      <c r="B232" s="149" t="s">
        <v>227</v>
      </c>
      <c r="C232" s="150"/>
      <c r="D232" s="151"/>
      <c r="E232" s="2">
        <f>SUM(E218:E231)</f>
        <v>10957710</v>
      </c>
    </row>
    <row r="233" spans="1:5" s="52" customFormat="1" ht="21.75" customHeight="1">
      <c r="A233" s="145" t="s">
        <v>6</v>
      </c>
      <c r="B233" s="145"/>
      <c r="C233" s="145"/>
      <c r="D233" s="145"/>
      <c r="E233" s="145"/>
    </row>
    <row r="234" spans="1:5" s="52" customFormat="1">
      <c r="A234" s="1">
        <v>1</v>
      </c>
      <c r="B234" s="146" t="s">
        <v>274</v>
      </c>
      <c r="C234" s="147"/>
      <c r="D234" s="148"/>
      <c r="E234" s="9">
        <f>1191001-378322+1275339</f>
        <v>2088018</v>
      </c>
    </row>
    <row r="235" spans="1:5" s="52" customFormat="1" ht="30.75" customHeight="1">
      <c r="A235" s="1">
        <v>2</v>
      </c>
      <c r="B235" s="146" t="s">
        <v>330</v>
      </c>
      <c r="C235" s="147"/>
      <c r="D235" s="148"/>
      <c r="E235" s="9">
        <f>2064904-200000</f>
        <v>1864904</v>
      </c>
    </row>
    <row r="236" spans="1:5" s="52" customFormat="1" ht="31.5" customHeight="1">
      <c r="A236" s="1">
        <v>3</v>
      </c>
      <c r="B236" s="146" t="s">
        <v>331</v>
      </c>
      <c r="C236" s="147"/>
      <c r="D236" s="148"/>
      <c r="E236" s="9">
        <f>1810880-200000</f>
        <v>1610880</v>
      </c>
    </row>
    <row r="237" spans="1:5" s="57" customFormat="1" ht="47.25" customHeight="1">
      <c r="A237" s="1">
        <v>4</v>
      </c>
      <c r="B237" s="162" t="s">
        <v>176</v>
      </c>
      <c r="C237" s="163"/>
      <c r="D237" s="164"/>
      <c r="E237" s="9">
        <v>630458</v>
      </c>
    </row>
    <row r="238" spans="1:5" s="57" customFormat="1" ht="36" customHeight="1">
      <c r="A238" s="1">
        <v>5</v>
      </c>
      <c r="B238" s="162" t="s">
        <v>332</v>
      </c>
      <c r="C238" s="163"/>
      <c r="D238" s="164"/>
      <c r="E238" s="9">
        <v>1092510</v>
      </c>
    </row>
    <row r="239" spans="1:5" s="57" customFormat="1" ht="48.75" customHeight="1">
      <c r="A239" s="1">
        <v>6</v>
      </c>
      <c r="B239" s="162" t="s">
        <v>275</v>
      </c>
      <c r="C239" s="163"/>
      <c r="D239" s="164"/>
      <c r="E239" s="9">
        <f>952516-452516</f>
        <v>500000</v>
      </c>
    </row>
    <row r="240" spans="1:5" s="52" customFormat="1">
      <c r="A240" s="1"/>
      <c r="B240" s="149" t="s">
        <v>227</v>
      </c>
      <c r="C240" s="150"/>
      <c r="D240" s="151"/>
      <c r="E240" s="2">
        <f>SUM(E234:E239)</f>
        <v>7786770</v>
      </c>
    </row>
    <row r="241" spans="1:5" s="52" customFormat="1" ht="24" customHeight="1">
      <c r="A241" s="114" t="s">
        <v>345</v>
      </c>
      <c r="B241" s="115"/>
      <c r="C241" s="115"/>
      <c r="D241" s="115"/>
      <c r="E241" s="116"/>
    </row>
    <row r="242" spans="1:5" s="52" customFormat="1" ht="36.75" customHeight="1">
      <c r="A242" s="1">
        <v>1</v>
      </c>
      <c r="B242" s="146" t="s">
        <v>276</v>
      </c>
      <c r="C242" s="147"/>
      <c r="D242" s="148"/>
      <c r="E242" s="9">
        <v>1470000</v>
      </c>
    </row>
    <row r="243" spans="1:5" s="52" customFormat="1" ht="52.5" customHeight="1">
      <c r="A243" s="1">
        <v>2</v>
      </c>
      <c r="B243" s="159" t="s">
        <v>277</v>
      </c>
      <c r="C243" s="160"/>
      <c r="D243" s="161"/>
      <c r="E243" s="9">
        <v>1170000</v>
      </c>
    </row>
    <row r="244" spans="1:5" s="52" customFormat="1" ht="40.5" customHeight="1">
      <c r="A244" s="1">
        <v>3</v>
      </c>
      <c r="B244" s="159" t="s">
        <v>333</v>
      </c>
      <c r="C244" s="160"/>
      <c r="D244" s="161"/>
      <c r="E244" s="9">
        <v>1960000</v>
      </c>
    </row>
    <row r="245" spans="1:5" s="52" customFormat="1" ht="38.25" customHeight="1">
      <c r="A245" s="1">
        <v>4</v>
      </c>
      <c r="B245" s="159" t="s">
        <v>278</v>
      </c>
      <c r="C245" s="160"/>
      <c r="D245" s="161"/>
      <c r="E245" s="9">
        <v>1370000</v>
      </c>
    </row>
    <row r="246" spans="1:5" s="52" customFormat="1" ht="47.25" customHeight="1">
      <c r="A246" s="1">
        <v>5</v>
      </c>
      <c r="B246" s="159" t="s">
        <v>279</v>
      </c>
      <c r="C246" s="160"/>
      <c r="D246" s="161"/>
      <c r="E246" s="9">
        <v>1185000</v>
      </c>
    </row>
    <row r="247" spans="1:5" s="52" customFormat="1" ht="34.5" customHeight="1">
      <c r="A247" s="1">
        <v>6</v>
      </c>
      <c r="B247" s="159" t="s">
        <v>334</v>
      </c>
      <c r="C247" s="160"/>
      <c r="D247" s="161"/>
      <c r="E247" s="9">
        <v>1495000</v>
      </c>
    </row>
    <row r="248" spans="1:5" s="52" customFormat="1">
      <c r="A248" s="1"/>
      <c r="B248" s="149" t="s">
        <v>227</v>
      </c>
      <c r="C248" s="150"/>
      <c r="D248" s="151"/>
      <c r="E248" s="2">
        <f>SUM(E242:E247)</f>
        <v>8650000</v>
      </c>
    </row>
    <row r="249" spans="1:5" s="52" customFormat="1" ht="24.75" customHeight="1">
      <c r="A249" s="145" t="s">
        <v>440</v>
      </c>
      <c r="B249" s="145"/>
      <c r="C249" s="145"/>
      <c r="D249" s="145"/>
      <c r="E249" s="145"/>
    </row>
    <row r="250" spans="1:5" s="52" customFormat="1" ht="33.75" customHeight="1">
      <c r="A250" s="1">
        <v>1</v>
      </c>
      <c r="B250" s="146" t="s">
        <v>280</v>
      </c>
      <c r="C250" s="147"/>
      <c r="D250" s="148"/>
      <c r="E250" s="9">
        <v>2005690</v>
      </c>
    </row>
    <row r="251" spans="1:5" s="52" customFormat="1" ht="33.75" customHeight="1">
      <c r="A251" s="1">
        <v>2</v>
      </c>
      <c r="B251" s="146" t="s">
        <v>281</v>
      </c>
      <c r="C251" s="147"/>
      <c r="D251" s="148"/>
      <c r="E251" s="9">
        <v>778314</v>
      </c>
    </row>
    <row r="252" spans="1:5" s="52" customFormat="1" ht="34.5" customHeight="1">
      <c r="A252" s="1">
        <v>3</v>
      </c>
      <c r="B252" s="146" t="s">
        <v>282</v>
      </c>
      <c r="C252" s="147"/>
      <c r="D252" s="148"/>
      <c r="E252" s="9">
        <v>1227901</v>
      </c>
    </row>
    <row r="253" spans="1:5" s="52" customFormat="1" ht="32.25" customHeight="1">
      <c r="A253" s="1">
        <v>4</v>
      </c>
      <c r="B253" s="146" t="s">
        <v>335</v>
      </c>
      <c r="C253" s="147"/>
      <c r="D253" s="148"/>
      <c r="E253" s="9">
        <v>1073530</v>
      </c>
    </row>
    <row r="254" spans="1:5" s="52" customFormat="1" ht="39.75" customHeight="1">
      <c r="A254" s="1">
        <v>5</v>
      </c>
      <c r="B254" s="146" t="s">
        <v>375</v>
      </c>
      <c r="C254" s="147"/>
      <c r="D254" s="148"/>
      <c r="E254" s="9">
        <v>897908</v>
      </c>
    </row>
    <row r="255" spans="1:5" s="52" customFormat="1">
      <c r="A255" s="1"/>
      <c r="B255" s="149" t="s">
        <v>227</v>
      </c>
      <c r="C255" s="150"/>
      <c r="D255" s="151"/>
      <c r="E255" s="2">
        <f>SUM(E250:E254)</f>
        <v>5983343</v>
      </c>
    </row>
    <row r="256" spans="1:5" s="52" customFormat="1" ht="25.5" customHeight="1">
      <c r="A256" s="145" t="s">
        <v>7</v>
      </c>
      <c r="B256" s="145"/>
      <c r="C256" s="145"/>
      <c r="D256" s="145"/>
      <c r="E256" s="145"/>
    </row>
    <row r="257" spans="1:5" s="52" customFormat="1" ht="30" customHeight="1">
      <c r="A257" s="1">
        <v>1</v>
      </c>
      <c r="B257" s="146" t="s">
        <v>177</v>
      </c>
      <c r="C257" s="147"/>
      <c r="D257" s="148"/>
      <c r="E257" s="9">
        <f>791109+1438876</f>
        <v>2229985</v>
      </c>
    </row>
    <row r="258" spans="1:5" s="52" customFormat="1" ht="38.25" customHeight="1">
      <c r="A258" s="1">
        <v>2</v>
      </c>
      <c r="B258" s="146" t="s">
        <v>178</v>
      </c>
      <c r="C258" s="147"/>
      <c r="D258" s="148"/>
      <c r="E258" s="9">
        <f>603880+74179+3597147-751568-600000</f>
        <v>2923638</v>
      </c>
    </row>
    <row r="259" spans="1:5" s="52" customFormat="1" ht="39" customHeight="1">
      <c r="A259" s="1">
        <v>3</v>
      </c>
      <c r="B259" s="146" t="s">
        <v>163</v>
      </c>
      <c r="C259" s="147"/>
      <c r="D259" s="148"/>
      <c r="E259" s="9">
        <f>190706+349686+30136</f>
        <v>570528</v>
      </c>
    </row>
    <row r="260" spans="1:5" s="52" customFormat="1" ht="33.75" customHeight="1">
      <c r="A260" s="1">
        <v>4</v>
      </c>
      <c r="B260" s="146" t="s">
        <v>376</v>
      </c>
      <c r="C260" s="147"/>
      <c r="D260" s="148"/>
      <c r="E260" s="9">
        <f>4405861-300000</f>
        <v>4105861</v>
      </c>
    </row>
    <row r="261" spans="1:5" s="52" customFormat="1">
      <c r="A261" s="1"/>
      <c r="B261" s="149" t="s">
        <v>227</v>
      </c>
      <c r="C261" s="150"/>
      <c r="D261" s="151"/>
      <c r="E261" s="2">
        <f>SUM(E257:E260)</f>
        <v>9830012</v>
      </c>
    </row>
    <row r="262" spans="1:5" s="52" customFormat="1" ht="20.25" customHeight="1">
      <c r="A262" s="145" t="s">
        <v>8</v>
      </c>
      <c r="B262" s="145"/>
      <c r="C262" s="145"/>
      <c r="D262" s="145"/>
      <c r="E262" s="145"/>
    </row>
    <row r="263" spans="1:5" s="52" customFormat="1" ht="33" customHeight="1">
      <c r="A263" s="1">
        <v>1</v>
      </c>
      <c r="B263" s="146" t="s">
        <v>283</v>
      </c>
      <c r="C263" s="147"/>
      <c r="D263" s="148"/>
      <c r="E263" s="9">
        <v>1174606</v>
      </c>
    </row>
    <row r="264" spans="1:5" s="52" customFormat="1" ht="38.25" customHeight="1">
      <c r="A264" s="1">
        <v>2</v>
      </c>
      <c r="B264" s="146" t="s">
        <v>336</v>
      </c>
      <c r="C264" s="147"/>
      <c r="D264" s="148"/>
      <c r="E264" s="9">
        <v>883254</v>
      </c>
    </row>
    <row r="265" spans="1:5" s="52" customFormat="1" ht="34.5" customHeight="1">
      <c r="A265" s="1">
        <v>3</v>
      </c>
      <c r="B265" s="146" t="s">
        <v>377</v>
      </c>
      <c r="C265" s="147"/>
      <c r="D265" s="148"/>
      <c r="E265" s="9">
        <f>607910+172161</f>
        <v>780071</v>
      </c>
    </row>
    <row r="266" spans="1:5" s="52" customFormat="1" ht="34.5" customHeight="1">
      <c r="A266" s="1">
        <v>4</v>
      </c>
      <c r="B266" s="146" t="s">
        <v>198</v>
      </c>
      <c r="C266" s="147"/>
      <c r="D266" s="148"/>
      <c r="E266" s="9">
        <f>1604423-600000</f>
        <v>1004423</v>
      </c>
    </row>
    <row r="267" spans="1:5" s="52" customFormat="1" ht="30.75" customHeight="1">
      <c r="A267" s="1">
        <v>5</v>
      </c>
      <c r="B267" s="146" t="s">
        <v>337</v>
      </c>
      <c r="C267" s="147"/>
      <c r="D267" s="148"/>
      <c r="E267" s="9">
        <v>944218</v>
      </c>
    </row>
    <row r="268" spans="1:5" s="52" customFormat="1" ht="37.5" customHeight="1">
      <c r="A268" s="1">
        <v>6</v>
      </c>
      <c r="B268" s="146" t="s">
        <v>378</v>
      </c>
      <c r="C268" s="147"/>
      <c r="D268" s="148"/>
      <c r="E268" s="9">
        <v>395285</v>
      </c>
    </row>
    <row r="269" spans="1:5" s="52" customFormat="1">
      <c r="A269" s="1"/>
      <c r="B269" s="149" t="s">
        <v>227</v>
      </c>
      <c r="C269" s="150"/>
      <c r="D269" s="151"/>
      <c r="E269" s="2">
        <f>SUM(E263:E268)</f>
        <v>5181857</v>
      </c>
    </row>
    <row r="270" spans="1:5" s="52" customFormat="1" ht="37.5" customHeight="1">
      <c r="A270" s="145" t="s">
        <v>9</v>
      </c>
      <c r="B270" s="145"/>
      <c r="C270" s="145"/>
      <c r="D270" s="145"/>
      <c r="E270" s="145"/>
    </row>
    <row r="271" spans="1:5" s="52" customFormat="1" ht="32.25" customHeight="1">
      <c r="A271" s="1">
        <v>1</v>
      </c>
      <c r="B271" s="146" t="s">
        <v>10</v>
      </c>
      <c r="C271" s="147"/>
      <c r="D271" s="148"/>
      <c r="E271" s="9">
        <v>158329</v>
      </c>
    </row>
    <row r="272" spans="1:5" s="52" customFormat="1" ht="52.5" customHeight="1">
      <c r="A272" s="1">
        <v>2</v>
      </c>
      <c r="B272" s="146" t="s">
        <v>284</v>
      </c>
      <c r="C272" s="147"/>
      <c r="D272" s="148"/>
      <c r="E272" s="9">
        <f>163048+105302</f>
        <v>268350</v>
      </c>
    </row>
    <row r="273" spans="1:5" s="52" customFormat="1">
      <c r="A273" s="1"/>
      <c r="B273" s="149" t="s">
        <v>227</v>
      </c>
      <c r="C273" s="150"/>
      <c r="D273" s="151"/>
      <c r="E273" s="2">
        <f>SUM(E271:E272)</f>
        <v>426679</v>
      </c>
    </row>
    <row r="274" spans="1:5" s="52" customFormat="1" ht="23.25" customHeight="1">
      <c r="A274" s="145" t="s">
        <v>11</v>
      </c>
      <c r="B274" s="145"/>
      <c r="C274" s="145"/>
      <c r="D274" s="145"/>
      <c r="E274" s="145"/>
    </row>
    <row r="275" spans="1:5" s="52" customFormat="1" ht="51.75" customHeight="1">
      <c r="A275" s="1">
        <v>1</v>
      </c>
      <c r="B275" s="146" t="s">
        <v>338</v>
      </c>
      <c r="C275" s="147"/>
      <c r="D275" s="148"/>
      <c r="E275" s="9">
        <f>490950+590000</f>
        <v>1080950</v>
      </c>
    </row>
    <row r="276" spans="1:5" s="52" customFormat="1">
      <c r="A276" s="1"/>
      <c r="B276" s="149" t="s">
        <v>12</v>
      </c>
      <c r="C276" s="150"/>
      <c r="D276" s="151"/>
      <c r="E276" s="2">
        <f>E275</f>
        <v>1080950</v>
      </c>
    </row>
    <row r="277" spans="1:5" s="52" customFormat="1" ht="29.25" customHeight="1">
      <c r="A277" s="145" t="s">
        <v>406</v>
      </c>
      <c r="B277" s="145"/>
      <c r="C277" s="145"/>
      <c r="D277" s="145"/>
      <c r="E277" s="145"/>
    </row>
    <row r="278" spans="1:5" s="52" customFormat="1" ht="36.75" customHeight="1">
      <c r="A278" s="1">
        <v>1</v>
      </c>
      <c r="B278" s="146" t="s">
        <v>179</v>
      </c>
      <c r="C278" s="147"/>
      <c r="D278" s="148"/>
      <c r="E278" s="9">
        <v>216273</v>
      </c>
    </row>
    <row r="279" spans="1:5" s="52" customFormat="1" ht="34.5" customHeight="1">
      <c r="A279" s="1">
        <v>2</v>
      </c>
      <c r="B279" s="146" t="s">
        <v>379</v>
      </c>
      <c r="C279" s="147"/>
      <c r="D279" s="148"/>
      <c r="E279" s="9">
        <v>193016</v>
      </c>
    </row>
    <row r="280" spans="1:5" s="52" customFormat="1" ht="35.25" customHeight="1">
      <c r="A280" s="1">
        <v>3</v>
      </c>
      <c r="B280" s="146" t="s">
        <v>180</v>
      </c>
      <c r="C280" s="147"/>
      <c r="D280" s="148"/>
      <c r="E280" s="9">
        <v>91983</v>
      </c>
    </row>
    <row r="281" spans="1:5" s="52" customFormat="1" ht="36" customHeight="1">
      <c r="A281" s="1">
        <v>4</v>
      </c>
      <c r="B281" s="146" t="s">
        <v>181</v>
      </c>
      <c r="C281" s="147"/>
      <c r="D281" s="148"/>
      <c r="E281" s="9">
        <v>156469</v>
      </c>
    </row>
    <row r="282" spans="1:5" s="52" customFormat="1" ht="36" customHeight="1">
      <c r="A282" s="1">
        <v>5</v>
      </c>
      <c r="B282" s="146" t="s">
        <v>182</v>
      </c>
      <c r="C282" s="147"/>
      <c r="D282" s="148"/>
      <c r="E282" s="9">
        <v>316319</v>
      </c>
    </row>
    <row r="283" spans="1:5" s="52" customFormat="1">
      <c r="A283" s="1"/>
      <c r="B283" s="149" t="s">
        <v>227</v>
      </c>
      <c r="C283" s="150"/>
      <c r="D283" s="151"/>
      <c r="E283" s="2">
        <f>SUM(E278:E282)</f>
        <v>974060</v>
      </c>
    </row>
    <row r="284" spans="1:5" s="52" customFormat="1">
      <c r="A284" s="1"/>
      <c r="B284" s="149" t="s">
        <v>13</v>
      </c>
      <c r="C284" s="150"/>
      <c r="D284" s="151"/>
      <c r="E284" s="2">
        <f>E185+E192+E199+E205+E232+E240+E261+E248+E255+E269+E273+E276+E216+E283+E208</f>
        <v>91902370</v>
      </c>
    </row>
    <row r="285" spans="1:5" s="52" customFormat="1" ht="20.25" customHeight="1">
      <c r="A285" s="144" t="s">
        <v>183</v>
      </c>
      <c r="B285" s="144"/>
      <c r="C285" s="144"/>
      <c r="D285" s="144"/>
      <c r="E285" s="144"/>
    </row>
    <row r="286" spans="1:5" s="52" customFormat="1" ht="18" customHeight="1">
      <c r="A286" s="145" t="s">
        <v>434</v>
      </c>
      <c r="B286" s="145"/>
      <c r="C286" s="145"/>
      <c r="D286" s="145"/>
      <c r="E286" s="145"/>
    </row>
    <row r="287" spans="1:5" s="52" customFormat="1" ht="33" customHeight="1">
      <c r="A287" s="1">
        <v>1</v>
      </c>
      <c r="B287" s="146" t="s">
        <v>199</v>
      </c>
      <c r="C287" s="147"/>
      <c r="D287" s="148"/>
      <c r="E287" s="9">
        <f>2214688-300000</f>
        <v>1914688</v>
      </c>
    </row>
    <row r="288" spans="1:5" s="52" customFormat="1">
      <c r="A288" s="17"/>
      <c r="B288" s="149" t="s">
        <v>227</v>
      </c>
      <c r="C288" s="150"/>
      <c r="D288" s="151"/>
      <c r="E288" s="2">
        <f>E287</f>
        <v>1914688</v>
      </c>
    </row>
    <row r="289" spans="1:5" s="52" customFormat="1" ht="19.5" customHeight="1">
      <c r="A289" s="145" t="s">
        <v>14</v>
      </c>
      <c r="B289" s="158"/>
      <c r="C289" s="158"/>
      <c r="D289" s="158"/>
      <c r="E289" s="158"/>
    </row>
    <row r="290" spans="1:5" s="52" customFormat="1" ht="34.5" customHeight="1">
      <c r="A290" s="1">
        <v>1</v>
      </c>
      <c r="B290" s="155" t="s">
        <v>184</v>
      </c>
      <c r="C290" s="156"/>
      <c r="D290" s="157"/>
      <c r="E290" s="9">
        <v>675832</v>
      </c>
    </row>
    <row r="291" spans="1:5" s="52" customFormat="1" ht="51.75" customHeight="1">
      <c r="A291" s="1">
        <v>2</v>
      </c>
      <c r="B291" s="155" t="s">
        <v>185</v>
      </c>
      <c r="C291" s="156"/>
      <c r="D291" s="157"/>
      <c r="E291" s="9">
        <v>450194</v>
      </c>
    </row>
    <row r="292" spans="1:5" s="52" customFormat="1" ht="49.5" customHeight="1">
      <c r="A292" s="1">
        <v>3</v>
      </c>
      <c r="B292" s="155" t="s">
        <v>380</v>
      </c>
      <c r="C292" s="156"/>
      <c r="D292" s="157"/>
      <c r="E292" s="9">
        <v>103070</v>
      </c>
    </row>
    <row r="293" spans="1:5" s="52" customFormat="1" ht="35.25" customHeight="1">
      <c r="A293" s="1">
        <v>4</v>
      </c>
      <c r="B293" s="155" t="s">
        <v>186</v>
      </c>
      <c r="C293" s="156"/>
      <c r="D293" s="157"/>
      <c r="E293" s="9">
        <v>190468</v>
      </c>
    </row>
    <row r="294" spans="1:5" s="52" customFormat="1" ht="36.75" customHeight="1">
      <c r="A294" s="1">
        <v>5</v>
      </c>
      <c r="B294" s="155" t="s">
        <v>187</v>
      </c>
      <c r="C294" s="156"/>
      <c r="D294" s="157"/>
      <c r="E294" s="9">
        <v>73641</v>
      </c>
    </row>
    <row r="295" spans="1:5" s="52" customFormat="1">
      <c r="A295" s="17"/>
      <c r="B295" s="152" t="s">
        <v>227</v>
      </c>
      <c r="C295" s="153"/>
      <c r="D295" s="154"/>
      <c r="E295" s="2">
        <f>SUM(E290:E294)</f>
        <v>1493205</v>
      </c>
    </row>
    <row r="296" spans="1:5" s="52" customFormat="1" ht="18.75" customHeight="1">
      <c r="A296" s="145" t="s">
        <v>15</v>
      </c>
      <c r="B296" s="145"/>
      <c r="C296" s="145"/>
      <c r="D296" s="145"/>
      <c r="E296" s="145"/>
    </row>
    <row r="297" spans="1:5" s="52" customFormat="1" ht="30.75" customHeight="1">
      <c r="A297" s="17">
        <v>1</v>
      </c>
      <c r="B297" s="146" t="s">
        <v>285</v>
      </c>
      <c r="C297" s="147"/>
      <c r="D297" s="148"/>
      <c r="E297" s="9">
        <v>519449</v>
      </c>
    </row>
    <row r="298" spans="1:5" s="52" customFormat="1" ht="32.25" customHeight="1">
      <c r="A298" s="1">
        <v>2</v>
      </c>
      <c r="B298" s="146" t="s">
        <v>200</v>
      </c>
      <c r="C298" s="147"/>
      <c r="D298" s="148"/>
      <c r="E298" s="9">
        <v>775280</v>
      </c>
    </row>
    <row r="299" spans="1:5" s="52" customFormat="1">
      <c r="A299" s="17"/>
      <c r="B299" s="149" t="s">
        <v>227</v>
      </c>
      <c r="C299" s="150"/>
      <c r="D299" s="151"/>
      <c r="E299" s="2">
        <f>SUM(E297:E298)</f>
        <v>1294729</v>
      </c>
    </row>
    <row r="300" spans="1:5" s="52" customFormat="1" ht="23.25" customHeight="1">
      <c r="A300" s="145" t="s">
        <v>235</v>
      </c>
      <c r="B300" s="145"/>
      <c r="C300" s="145"/>
      <c r="D300" s="145"/>
      <c r="E300" s="145"/>
    </row>
    <row r="301" spans="1:5" s="52" customFormat="1" ht="40.5" customHeight="1">
      <c r="A301" s="1">
        <v>1</v>
      </c>
      <c r="B301" s="146" t="s">
        <v>286</v>
      </c>
      <c r="C301" s="147"/>
      <c r="D301" s="148"/>
      <c r="E301" s="9">
        <v>352189</v>
      </c>
    </row>
    <row r="302" spans="1:5" s="52" customFormat="1" ht="38.25" customHeight="1">
      <c r="A302" s="1">
        <v>2</v>
      </c>
      <c r="B302" s="146" t="s">
        <v>381</v>
      </c>
      <c r="C302" s="147"/>
      <c r="D302" s="148"/>
      <c r="E302" s="9">
        <v>298788</v>
      </c>
    </row>
    <row r="303" spans="1:5" s="52" customFormat="1" ht="34.5" customHeight="1">
      <c r="A303" s="1">
        <v>3</v>
      </c>
      <c r="B303" s="146" t="s">
        <v>400</v>
      </c>
      <c r="C303" s="147"/>
      <c r="D303" s="148"/>
      <c r="E303" s="9">
        <v>791485</v>
      </c>
    </row>
    <row r="304" spans="1:5" s="52" customFormat="1" ht="32.25" customHeight="1">
      <c r="A304" s="1">
        <v>4</v>
      </c>
      <c r="B304" s="146" t="s">
        <v>16</v>
      </c>
      <c r="C304" s="147"/>
      <c r="D304" s="148"/>
      <c r="E304" s="9">
        <v>150000</v>
      </c>
    </row>
    <row r="305" spans="1:5" s="52" customFormat="1" ht="34.5" customHeight="1">
      <c r="A305" s="1">
        <v>5</v>
      </c>
      <c r="B305" s="146" t="s">
        <v>17</v>
      </c>
      <c r="C305" s="147"/>
      <c r="D305" s="148"/>
      <c r="E305" s="9">
        <v>40000</v>
      </c>
    </row>
    <row r="306" spans="1:5" s="52" customFormat="1" ht="32.25" customHeight="1">
      <c r="A306" s="1">
        <v>6</v>
      </c>
      <c r="B306" s="146" t="s">
        <v>382</v>
      </c>
      <c r="C306" s="147"/>
      <c r="D306" s="148"/>
      <c r="E306" s="9">
        <f>39000+31980</f>
        <v>70980</v>
      </c>
    </row>
    <row r="307" spans="1:5" s="52" customFormat="1">
      <c r="A307" s="17"/>
      <c r="B307" s="149" t="s">
        <v>227</v>
      </c>
      <c r="C307" s="150"/>
      <c r="D307" s="151"/>
      <c r="E307" s="2">
        <f>SUM(E301:E306)</f>
        <v>1703442</v>
      </c>
    </row>
    <row r="308" spans="1:5" s="52" customFormat="1" ht="34.5" customHeight="1">
      <c r="A308" s="145" t="s">
        <v>18</v>
      </c>
      <c r="B308" s="145"/>
      <c r="C308" s="145"/>
      <c r="D308" s="145"/>
      <c r="E308" s="145"/>
    </row>
    <row r="309" spans="1:5" s="52" customFormat="1" ht="42" customHeight="1">
      <c r="A309" s="1">
        <v>1</v>
      </c>
      <c r="B309" s="146" t="s">
        <v>201</v>
      </c>
      <c r="C309" s="147"/>
      <c r="D309" s="148"/>
      <c r="E309" s="9">
        <v>182865</v>
      </c>
    </row>
    <row r="310" spans="1:5" s="52" customFormat="1" ht="37.5" customHeight="1">
      <c r="A310" s="1">
        <v>2</v>
      </c>
      <c r="B310" s="98" t="s">
        <v>19</v>
      </c>
      <c r="C310" s="99"/>
      <c r="D310" s="100"/>
      <c r="E310" s="9">
        <f>175292+194959</f>
        <v>370251</v>
      </c>
    </row>
    <row r="311" spans="1:5" s="52" customFormat="1" ht="36.75" customHeight="1">
      <c r="A311" s="1">
        <v>3</v>
      </c>
      <c r="B311" s="146" t="s">
        <v>339</v>
      </c>
      <c r="C311" s="147"/>
      <c r="D311" s="148"/>
      <c r="E311" s="9">
        <f>1343152-200000</f>
        <v>1143152</v>
      </c>
    </row>
    <row r="312" spans="1:5" s="52" customFormat="1" ht="37.5" customHeight="1">
      <c r="A312" s="1">
        <v>4</v>
      </c>
      <c r="B312" s="146" t="s">
        <v>202</v>
      </c>
      <c r="C312" s="147"/>
      <c r="D312" s="148"/>
      <c r="E312" s="9">
        <v>773152</v>
      </c>
    </row>
    <row r="313" spans="1:5" s="52" customFormat="1">
      <c r="A313" s="1"/>
      <c r="B313" s="95" t="s">
        <v>227</v>
      </c>
      <c r="C313" s="96"/>
      <c r="D313" s="97"/>
      <c r="E313" s="2">
        <f>SUM(E309:E312)</f>
        <v>2469420</v>
      </c>
    </row>
    <row r="314" spans="1:5" s="52" customFormat="1" ht="15.75" customHeight="1">
      <c r="A314" s="94" t="s">
        <v>20</v>
      </c>
      <c r="B314" s="94"/>
      <c r="C314" s="94"/>
      <c r="D314" s="94"/>
      <c r="E314" s="94"/>
    </row>
    <row r="315" spans="1:5" s="52" customFormat="1" ht="38.25" customHeight="1">
      <c r="A315" s="1">
        <v>1</v>
      </c>
      <c r="B315" s="98" t="s">
        <v>340</v>
      </c>
      <c r="C315" s="99"/>
      <c r="D315" s="100"/>
      <c r="E315" s="9">
        <v>731528</v>
      </c>
    </row>
    <row r="316" spans="1:5" s="52" customFormat="1">
      <c r="A316" s="1"/>
      <c r="B316" s="95" t="s">
        <v>227</v>
      </c>
      <c r="C316" s="96"/>
      <c r="D316" s="97"/>
      <c r="E316" s="2">
        <f>E315</f>
        <v>731528</v>
      </c>
    </row>
    <row r="317" spans="1:5" s="52" customFormat="1" ht="33" customHeight="1">
      <c r="A317" s="145" t="s">
        <v>21</v>
      </c>
      <c r="B317" s="145"/>
      <c r="C317" s="145"/>
      <c r="D317" s="145"/>
      <c r="E317" s="145"/>
    </row>
    <row r="318" spans="1:5" s="52" customFormat="1" ht="37.5" customHeight="1">
      <c r="A318" s="1">
        <v>1</v>
      </c>
      <c r="B318" s="146" t="s">
        <v>341</v>
      </c>
      <c r="C318" s="147"/>
      <c r="D318" s="148"/>
      <c r="E318" s="9">
        <v>605306</v>
      </c>
    </row>
    <row r="319" spans="1:5" s="52" customFormat="1" ht="32.25" customHeight="1">
      <c r="A319" s="1">
        <v>2</v>
      </c>
      <c r="B319" s="146" t="s">
        <v>287</v>
      </c>
      <c r="C319" s="147"/>
      <c r="D319" s="148"/>
      <c r="E319" s="9">
        <v>1015310</v>
      </c>
    </row>
    <row r="320" spans="1:5" s="52" customFormat="1">
      <c r="A320" s="1"/>
      <c r="B320" s="95" t="s">
        <v>227</v>
      </c>
      <c r="C320" s="96"/>
      <c r="D320" s="97"/>
      <c r="E320" s="2">
        <f>SUM(E318:E319)</f>
        <v>1620616</v>
      </c>
    </row>
    <row r="321" spans="1:5" s="52" customFormat="1" ht="21.75" customHeight="1">
      <c r="A321" s="145" t="s">
        <v>22</v>
      </c>
      <c r="B321" s="145"/>
      <c r="C321" s="145"/>
      <c r="D321" s="145"/>
      <c r="E321" s="145"/>
    </row>
    <row r="322" spans="1:5" s="52" customFormat="1" ht="31.5" customHeight="1">
      <c r="A322" s="1">
        <v>1</v>
      </c>
      <c r="B322" s="104" t="s">
        <v>383</v>
      </c>
      <c r="C322" s="105"/>
      <c r="D322" s="106"/>
      <c r="E322" s="13">
        <v>508763</v>
      </c>
    </row>
    <row r="323" spans="1:5" s="52" customFormat="1">
      <c r="A323" s="1"/>
      <c r="B323" s="95" t="s">
        <v>227</v>
      </c>
      <c r="C323" s="96"/>
      <c r="D323" s="97"/>
      <c r="E323" s="2">
        <f>E322</f>
        <v>508763</v>
      </c>
    </row>
    <row r="324" spans="1:5" s="52" customFormat="1" ht="26.25" customHeight="1">
      <c r="A324" s="145" t="s">
        <v>23</v>
      </c>
      <c r="B324" s="145"/>
      <c r="C324" s="145"/>
      <c r="D324" s="145"/>
      <c r="E324" s="145"/>
    </row>
    <row r="325" spans="1:5" s="52" customFormat="1" ht="33" customHeight="1">
      <c r="A325" s="1">
        <v>1</v>
      </c>
      <c r="B325" s="98" t="s">
        <v>288</v>
      </c>
      <c r="C325" s="99"/>
      <c r="D325" s="100"/>
      <c r="E325" s="9">
        <v>72086</v>
      </c>
    </row>
    <row r="326" spans="1:5" s="52" customFormat="1">
      <c r="A326" s="1"/>
      <c r="B326" s="95" t="s">
        <v>227</v>
      </c>
      <c r="C326" s="96"/>
      <c r="D326" s="97"/>
      <c r="E326" s="2">
        <f>E325</f>
        <v>72086</v>
      </c>
    </row>
    <row r="327" spans="1:5" s="52" customFormat="1" ht="34.5" customHeight="1">
      <c r="A327" s="145" t="s">
        <v>348</v>
      </c>
      <c r="B327" s="145"/>
      <c r="C327" s="145"/>
      <c r="D327" s="145"/>
      <c r="E327" s="145"/>
    </row>
    <row r="328" spans="1:5" s="52" customFormat="1" ht="32.25" customHeight="1">
      <c r="A328" s="1">
        <v>1</v>
      </c>
      <c r="B328" s="146" t="s">
        <v>79</v>
      </c>
      <c r="C328" s="147"/>
      <c r="D328" s="148"/>
      <c r="E328" s="9">
        <v>198679</v>
      </c>
    </row>
    <row r="329" spans="1:5" s="52" customFormat="1">
      <c r="A329" s="1"/>
      <c r="B329" s="95" t="s">
        <v>227</v>
      </c>
      <c r="C329" s="96"/>
      <c r="D329" s="97"/>
      <c r="E329" s="2">
        <f>SUM(E328:E328)</f>
        <v>198679</v>
      </c>
    </row>
    <row r="330" spans="1:5" s="52" customFormat="1">
      <c r="A330" s="1"/>
      <c r="B330" s="149" t="s">
        <v>24</v>
      </c>
      <c r="C330" s="150"/>
      <c r="D330" s="151"/>
      <c r="E330" s="2">
        <f>E313+E316+E320+E299+E295+E307+E326+E329+E288+E323</f>
        <v>12007156</v>
      </c>
    </row>
    <row r="331" spans="1:5" s="52" customFormat="1" ht="21.75" customHeight="1">
      <c r="A331" s="144" t="s">
        <v>25</v>
      </c>
      <c r="B331" s="144"/>
      <c r="C331" s="144"/>
      <c r="D331" s="144"/>
      <c r="E331" s="144"/>
    </row>
    <row r="332" spans="1:5" s="52" customFormat="1" ht="25.5" customHeight="1">
      <c r="A332" s="1"/>
      <c r="B332" s="145" t="s">
        <v>26</v>
      </c>
      <c r="C332" s="145"/>
      <c r="D332" s="145"/>
      <c r="E332" s="145"/>
    </row>
    <row r="333" spans="1:5" s="52" customFormat="1">
      <c r="A333" s="1">
        <v>1</v>
      </c>
      <c r="B333" s="146" t="s">
        <v>27</v>
      </c>
      <c r="C333" s="147"/>
      <c r="D333" s="148"/>
      <c r="E333" s="9">
        <v>2000000</v>
      </c>
    </row>
    <row r="334" spans="1:5" s="52" customFormat="1">
      <c r="A334" s="1"/>
      <c r="B334" s="149" t="s">
        <v>227</v>
      </c>
      <c r="C334" s="150"/>
      <c r="D334" s="151"/>
      <c r="E334" s="2">
        <f>SUM(E333)</f>
        <v>2000000</v>
      </c>
    </row>
    <row r="335" spans="1:5" s="52" customFormat="1">
      <c r="A335" s="1"/>
      <c r="B335" s="149" t="s">
        <v>28</v>
      </c>
      <c r="C335" s="150"/>
      <c r="D335" s="151"/>
      <c r="E335" s="2">
        <f>SUM(E334)</f>
        <v>2000000</v>
      </c>
    </row>
    <row r="336" spans="1:5" s="52" customFormat="1" ht="23.25" customHeight="1">
      <c r="A336" s="1"/>
      <c r="B336" s="144" t="s">
        <v>433</v>
      </c>
      <c r="C336" s="144"/>
      <c r="D336" s="144"/>
      <c r="E336" s="144"/>
    </row>
    <row r="337" spans="1:5" s="52" customFormat="1" ht="33.75" customHeight="1">
      <c r="A337" s="1"/>
      <c r="B337" s="140" t="s">
        <v>435</v>
      </c>
      <c r="C337" s="140"/>
      <c r="D337" s="140"/>
      <c r="E337" s="140"/>
    </row>
    <row r="338" spans="1:5" s="52" customFormat="1" ht="37.5" customHeight="1">
      <c r="A338" s="1">
        <v>1</v>
      </c>
      <c r="B338" s="98" t="s">
        <v>289</v>
      </c>
      <c r="C338" s="99"/>
      <c r="D338" s="100"/>
      <c r="E338" s="9">
        <v>338018</v>
      </c>
    </row>
    <row r="339" spans="1:5" s="52" customFormat="1">
      <c r="A339" s="1"/>
      <c r="B339" s="95" t="s">
        <v>227</v>
      </c>
      <c r="C339" s="96"/>
      <c r="D339" s="97"/>
      <c r="E339" s="2">
        <f>E338</f>
        <v>338018</v>
      </c>
    </row>
    <row r="340" spans="1:5" s="52" customFormat="1" ht="19.5" customHeight="1">
      <c r="A340" s="145" t="s">
        <v>15</v>
      </c>
      <c r="B340" s="145"/>
      <c r="C340" s="145"/>
      <c r="D340" s="145"/>
      <c r="E340" s="145"/>
    </row>
    <row r="341" spans="1:5" s="52" customFormat="1">
      <c r="A341" s="1">
        <v>1</v>
      </c>
      <c r="B341" s="98" t="s">
        <v>29</v>
      </c>
      <c r="C341" s="99"/>
      <c r="D341" s="100"/>
      <c r="E341" s="9">
        <v>166097</v>
      </c>
    </row>
    <row r="342" spans="1:5" s="52" customFormat="1">
      <c r="A342" s="1"/>
      <c r="B342" s="95" t="s">
        <v>227</v>
      </c>
      <c r="C342" s="96"/>
      <c r="D342" s="97"/>
      <c r="E342" s="2">
        <f>E341</f>
        <v>166097</v>
      </c>
    </row>
    <row r="343" spans="1:5" s="52" customFormat="1">
      <c r="A343" s="1"/>
      <c r="B343" s="149" t="s">
        <v>436</v>
      </c>
      <c r="C343" s="150"/>
      <c r="D343" s="151"/>
      <c r="E343" s="2">
        <f>E339+E342</f>
        <v>504115</v>
      </c>
    </row>
    <row r="344" spans="1:5" s="52" customFormat="1">
      <c r="A344" s="1"/>
      <c r="B344" s="149" t="s">
        <v>30</v>
      </c>
      <c r="C344" s="150"/>
      <c r="D344" s="151"/>
      <c r="E344" s="58">
        <f>E284+E330+E343+E168+E335</f>
        <v>108008607</v>
      </c>
    </row>
    <row r="345" spans="1:5" s="52" customFormat="1" ht="52.5" customHeight="1">
      <c r="A345" s="145" t="s">
        <v>188</v>
      </c>
      <c r="B345" s="145"/>
      <c r="C345" s="145"/>
      <c r="D345" s="145"/>
      <c r="E345" s="145"/>
    </row>
    <row r="346" spans="1:5" s="52" customFormat="1" ht="21.75" customHeight="1">
      <c r="A346" s="145" t="s">
        <v>22</v>
      </c>
      <c r="B346" s="145"/>
      <c r="C346" s="145"/>
      <c r="D346" s="145"/>
      <c r="E346" s="145"/>
    </row>
    <row r="347" spans="1:5" s="52" customFormat="1" ht="34.5" customHeight="1">
      <c r="A347" s="1">
        <v>1</v>
      </c>
      <c r="B347" s="146" t="s">
        <v>31</v>
      </c>
      <c r="C347" s="147"/>
      <c r="D347" s="148"/>
      <c r="E347" s="9">
        <v>715228</v>
      </c>
    </row>
    <row r="348" spans="1:5" s="52" customFormat="1" ht="29.25" customHeight="1">
      <c r="A348" s="1">
        <v>2</v>
      </c>
      <c r="B348" s="146" t="s">
        <v>384</v>
      </c>
      <c r="C348" s="147"/>
      <c r="D348" s="148"/>
      <c r="E348" s="9">
        <v>11230</v>
      </c>
    </row>
    <row r="349" spans="1:5" s="52" customFormat="1">
      <c r="A349" s="1"/>
      <c r="B349" s="95" t="s">
        <v>227</v>
      </c>
      <c r="C349" s="96"/>
      <c r="D349" s="97"/>
      <c r="E349" s="2">
        <v>726458</v>
      </c>
    </row>
    <row r="350" spans="1:5" s="52" customFormat="1" ht="33" customHeight="1">
      <c r="A350" s="145" t="s">
        <v>0</v>
      </c>
      <c r="B350" s="145"/>
      <c r="C350" s="145"/>
      <c r="D350" s="145"/>
      <c r="E350" s="145"/>
    </row>
    <row r="351" spans="1:5" s="52" customFormat="1" ht="30.75" customHeight="1">
      <c r="A351" s="1">
        <v>1</v>
      </c>
      <c r="B351" s="146" t="s">
        <v>31</v>
      </c>
      <c r="C351" s="147"/>
      <c r="D351" s="148"/>
      <c r="E351" s="9">
        <v>505026</v>
      </c>
    </row>
    <row r="352" spans="1:5" s="52" customFormat="1" ht="31.5" customHeight="1">
      <c r="A352" s="1">
        <v>2</v>
      </c>
      <c r="B352" s="146" t="s">
        <v>385</v>
      </c>
      <c r="C352" s="147"/>
      <c r="D352" s="148"/>
      <c r="E352" s="9">
        <v>1173</v>
      </c>
    </row>
    <row r="353" spans="1:5" s="52" customFormat="1">
      <c r="A353" s="1"/>
      <c r="B353" s="95" t="s">
        <v>227</v>
      </c>
      <c r="C353" s="96"/>
      <c r="D353" s="97"/>
      <c r="E353" s="2">
        <v>506199</v>
      </c>
    </row>
    <row r="354" spans="1:5" s="52" customFormat="1" ht="18.75" customHeight="1">
      <c r="A354" s="1"/>
      <c r="B354" s="140" t="s">
        <v>386</v>
      </c>
      <c r="C354" s="140"/>
      <c r="D354" s="140"/>
      <c r="E354" s="140"/>
    </row>
    <row r="355" spans="1:5" s="52" customFormat="1" ht="32.25" customHeight="1">
      <c r="A355" s="1">
        <v>1</v>
      </c>
      <c r="B355" s="146" t="s">
        <v>31</v>
      </c>
      <c r="C355" s="147"/>
      <c r="D355" s="148"/>
      <c r="E355" s="9">
        <v>749450</v>
      </c>
    </row>
    <row r="356" spans="1:5" s="52" customFormat="1">
      <c r="A356" s="1"/>
      <c r="B356" s="95" t="s">
        <v>227</v>
      </c>
      <c r="C356" s="96"/>
      <c r="D356" s="97"/>
      <c r="E356" s="2">
        <v>749450</v>
      </c>
    </row>
    <row r="357" spans="1:5" s="52" customFormat="1" ht="19.5" customHeight="1">
      <c r="A357" s="1"/>
      <c r="B357" s="145" t="s">
        <v>32</v>
      </c>
      <c r="C357" s="145"/>
      <c r="D357" s="145"/>
      <c r="E357" s="145"/>
    </row>
    <row r="358" spans="1:5" s="52" customFormat="1" ht="33" customHeight="1">
      <c r="A358" s="1">
        <v>1</v>
      </c>
      <c r="B358" s="146" t="s">
        <v>31</v>
      </c>
      <c r="C358" s="147"/>
      <c r="D358" s="148"/>
      <c r="E358" s="9">
        <v>287718</v>
      </c>
    </row>
    <row r="359" spans="1:5" s="52" customFormat="1">
      <c r="A359" s="1"/>
      <c r="B359" s="95" t="s">
        <v>227</v>
      </c>
      <c r="C359" s="96"/>
      <c r="D359" s="97"/>
      <c r="E359" s="2">
        <v>287718</v>
      </c>
    </row>
    <row r="360" spans="1:5" s="52" customFormat="1" ht="22.5" customHeight="1">
      <c r="A360" s="1"/>
      <c r="B360" s="145" t="s">
        <v>33</v>
      </c>
      <c r="C360" s="145"/>
      <c r="D360" s="145"/>
      <c r="E360" s="145"/>
    </row>
    <row r="361" spans="1:5" s="52" customFormat="1" ht="33" customHeight="1">
      <c r="A361" s="1">
        <v>1</v>
      </c>
      <c r="B361" s="146" t="s">
        <v>31</v>
      </c>
      <c r="C361" s="147"/>
      <c r="D361" s="148"/>
      <c r="E361" s="9">
        <v>515000</v>
      </c>
    </row>
    <row r="362" spans="1:5" s="52" customFormat="1">
      <c r="A362" s="1"/>
      <c r="B362" s="95" t="s">
        <v>227</v>
      </c>
      <c r="C362" s="96"/>
      <c r="D362" s="97"/>
      <c r="E362" s="2">
        <v>515000</v>
      </c>
    </row>
    <row r="363" spans="1:5" s="52" customFormat="1" ht="24" customHeight="1">
      <c r="A363" s="1"/>
      <c r="B363" s="145" t="s">
        <v>290</v>
      </c>
      <c r="C363" s="145"/>
      <c r="D363" s="145"/>
      <c r="E363" s="145"/>
    </row>
    <row r="364" spans="1:5" s="52" customFormat="1" ht="34.5" customHeight="1">
      <c r="A364" s="1">
        <v>1</v>
      </c>
      <c r="B364" s="146" t="s">
        <v>31</v>
      </c>
      <c r="C364" s="147"/>
      <c r="D364" s="148"/>
      <c r="E364" s="9">
        <f>1613402-1000000</f>
        <v>613402</v>
      </c>
    </row>
    <row r="365" spans="1:5" s="52" customFormat="1">
      <c r="A365" s="1"/>
      <c r="B365" s="95" t="s">
        <v>227</v>
      </c>
      <c r="C365" s="96"/>
      <c r="D365" s="97"/>
      <c r="E365" s="2">
        <f>E364</f>
        <v>613402</v>
      </c>
    </row>
    <row r="366" spans="1:5" s="52" customFormat="1" ht="35.25" customHeight="1">
      <c r="A366" s="1"/>
      <c r="B366" s="145" t="s">
        <v>291</v>
      </c>
      <c r="C366" s="145"/>
      <c r="D366" s="145"/>
      <c r="E366" s="145"/>
    </row>
    <row r="367" spans="1:5" s="52" customFormat="1" ht="26.25" customHeight="1">
      <c r="A367" s="1">
        <v>1</v>
      </c>
      <c r="B367" s="146" t="s">
        <v>387</v>
      </c>
      <c r="C367" s="147"/>
      <c r="D367" s="148"/>
      <c r="E367" s="9">
        <v>178787</v>
      </c>
    </row>
    <row r="368" spans="1:5" s="52" customFormat="1">
      <c r="A368" s="1"/>
      <c r="B368" s="95" t="s">
        <v>227</v>
      </c>
      <c r="C368" s="96"/>
      <c r="D368" s="97"/>
      <c r="E368" s="2">
        <v>178787</v>
      </c>
    </row>
    <row r="369" spans="1:5" s="52" customFormat="1" ht="23.25" customHeight="1">
      <c r="A369" s="1"/>
      <c r="B369" s="145" t="s">
        <v>292</v>
      </c>
      <c r="C369" s="145"/>
      <c r="D369" s="145"/>
      <c r="E369" s="145"/>
    </row>
    <row r="370" spans="1:5" s="52" customFormat="1" ht="33" customHeight="1">
      <c r="A370" s="1">
        <v>1</v>
      </c>
      <c r="B370" s="146" t="s">
        <v>31</v>
      </c>
      <c r="C370" s="147"/>
      <c r="D370" s="148"/>
      <c r="E370" s="9">
        <v>206008</v>
      </c>
    </row>
    <row r="371" spans="1:5" s="52" customFormat="1" ht="36" customHeight="1">
      <c r="A371" s="1">
        <v>2</v>
      </c>
      <c r="B371" s="146" t="s">
        <v>385</v>
      </c>
      <c r="C371" s="147"/>
      <c r="D371" s="148"/>
      <c r="E371" s="9">
        <v>3500</v>
      </c>
    </row>
    <row r="372" spans="1:5" s="52" customFormat="1">
      <c r="A372" s="1"/>
      <c r="B372" s="95" t="s">
        <v>227</v>
      </c>
      <c r="C372" s="96"/>
      <c r="D372" s="97"/>
      <c r="E372" s="2">
        <v>209508</v>
      </c>
    </row>
    <row r="373" spans="1:5" s="52" customFormat="1" ht="55.5" customHeight="1">
      <c r="A373" s="1"/>
      <c r="B373" s="141" t="s">
        <v>293</v>
      </c>
      <c r="C373" s="142"/>
      <c r="D373" s="143"/>
      <c r="E373" s="58">
        <f>E372+E368+E365+E362+E359+E356+E353+E349</f>
        <v>3786522</v>
      </c>
    </row>
    <row r="374" spans="1:5" s="52" customFormat="1">
      <c r="A374" s="144" t="s">
        <v>437</v>
      </c>
      <c r="B374" s="144"/>
      <c r="C374" s="144"/>
      <c r="D374" s="144"/>
      <c r="E374" s="144"/>
    </row>
    <row r="375" spans="1:5" s="52" customFormat="1" ht="39.75" customHeight="1">
      <c r="A375" s="144" t="s">
        <v>294</v>
      </c>
      <c r="B375" s="144"/>
      <c r="C375" s="144"/>
      <c r="D375" s="144"/>
      <c r="E375" s="144"/>
    </row>
    <row r="376" spans="1:5" s="52" customFormat="1" ht="34.5" customHeight="1">
      <c r="A376" s="1">
        <v>1</v>
      </c>
      <c r="B376" s="98" t="s">
        <v>438</v>
      </c>
      <c r="C376" s="99"/>
      <c r="D376" s="100"/>
      <c r="E376" s="9">
        <v>2500000</v>
      </c>
    </row>
    <row r="377" spans="1:5" s="52" customFormat="1" ht="37.5" customHeight="1">
      <c r="A377" s="1"/>
      <c r="B377" s="95" t="s">
        <v>295</v>
      </c>
      <c r="C377" s="96"/>
      <c r="D377" s="97"/>
      <c r="E377" s="2">
        <v>2500000</v>
      </c>
    </row>
    <row r="378" spans="1:5" s="52" customFormat="1" ht="53.25" customHeight="1">
      <c r="A378" s="140" t="s">
        <v>217</v>
      </c>
      <c r="B378" s="140"/>
      <c r="C378" s="140"/>
      <c r="D378" s="140"/>
      <c r="E378" s="140"/>
    </row>
    <row r="379" spans="1:5" s="52" customFormat="1">
      <c r="A379" s="1">
        <v>1</v>
      </c>
      <c r="B379" s="98" t="s">
        <v>2</v>
      </c>
      <c r="C379" s="99"/>
      <c r="D379" s="100"/>
      <c r="E379" s="9">
        <v>380000</v>
      </c>
    </row>
    <row r="380" spans="1:5" s="52" customFormat="1">
      <c r="A380" s="1">
        <v>2</v>
      </c>
      <c r="B380" s="98" t="s">
        <v>367</v>
      </c>
      <c r="C380" s="99"/>
      <c r="D380" s="100"/>
      <c r="E380" s="9">
        <v>320000</v>
      </c>
    </row>
    <row r="381" spans="1:5" s="52" customFormat="1" ht="33" customHeight="1">
      <c r="A381" s="1">
        <v>3</v>
      </c>
      <c r="B381" s="98" t="s">
        <v>239</v>
      </c>
      <c r="C381" s="99"/>
      <c r="D381" s="100"/>
      <c r="E381" s="9">
        <v>300000</v>
      </c>
    </row>
    <row r="382" spans="1:5" s="52" customFormat="1" ht="27.75" customHeight="1">
      <c r="A382" s="1">
        <v>4</v>
      </c>
      <c r="B382" s="98" t="s">
        <v>345</v>
      </c>
      <c r="C382" s="99"/>
      <c r="D382" s="100"/>
      <c r="E382" s="9">
        <v>240000</v>
      </c>
    </row>
    <row r="383" spans="1:5" s="52" customFormat="1" ht="30.75" customHeight="1">
      <c r="A383" s="1">
        <v>5</v>
      </c>
      <c r="B383" s="98" t="s">
        <v>402</v>
      </c>
      <c r="C383" s="99"/>
      <c r="D383" s="100"/>
      <c r="E383" s="9">
        <v>220000</v>
      </c>
    </row>
    <row r="384" spans="1:5" s="52" customFormat="1">
      <c r="A384" s="1">
        <v>6</v>
      </c>
      <c r="B384" s="98" t="s">
        <v>417</v>
      </c>
      <c r="C384" s="99"/>
      <c r="D384" s="100"/>
      <c r="E384" s="9">
        <v>400000</v>
      </c>
    </row>
    <row r="385" spans="1:8" s="52" customFormat="1">
      <c r="A385" s="1">
        <v>7</v>
      </c>
      <c r="B385" s="98" t="s">
        <v>243</v>
      </c>
      <c r="C385" s="99"/>
      <c r="D385" s="100"/>
      <c r="E385" s="9">
        <v>140000</v>
      </c>
    </row>
    <row r="386" spans="1:8" s="52" customFormat="1" ht="69.75" customHeight="1">
      <c r="A386" s="1"/>
      <c r="B386" s="95" t="s">
        <v>388</v>
      </c>
      <c r="C386" s="96"/>
      <c r="D386" s="97"/>
      <c r="E386" s="2">
        <f>SUM(E379:E385)</f>
        <v>2000000</v>
      </c>
    </row>
    <row r="387" spans="1:8" s="52" customFormat="1" ht="20.25" customHeight="1">
      <c r="A387" s="140" t="s">
        <v>439</v>
      </c>
      <c r="B387" s="140"/>
      <c r="C387" s="140"/>
      <c r="D387" s="140"/>
      <c r="E387" s="140"/>
      <c r="H387" s="59"/>
    </row>
    <row r="388" spans="1:8" s="52" customFormat="1">
      <c r="A388" s="1">
        <v>1</v>
      </c>
      <c r="B388" s="98" t="s">
        <v>2</v>
      </c>
      <c r="C388" s="99"/>
      <c r="D388" s="100"/>
      <c r="E388" s="9">
        <v>380000</v>
      </c>
    </row>
    <row r="389" spans="1:8" s="52" customFormat="1">
      <c r="A389" s="1">
        <v>2</v>
      </c>
      <c r="B389" s="98" t="s">
        <v>367</v>
      </c>
      <c r="C389" s="99"/>
      <c r="D389" s="100"/>
      <c r="E389" s="9">
        <v>320000</v>
      </c>
    </row>
    <row r="390" spans="1:8" s="52" customFormat="1" ht="30" customHeight="1">
      <c r="A390" s="1">
        <v>3</v>
      </c>
      <c r="B390" s="98" t="s">
        <v>389</v>
      </c>
      <c r="C390" s="99"/>
      <c r="D390" s="100"/>
      <c r="E390" s="9">
        <v>300000</v>
      </c>
    </row>
    <row r="391" spans="1:8" s="52" customFormat="1" ht="30" customHeight="1">
      <c r="A391" s="1">
        <v>4</v>
      </c>
      <c r="B391" s="98" t="s">
        <v>342</v>
      </c>
      <c r="C391" s="99"/>
      <c r="D391" s="100"/>
      <c r="E391" s="9">
        <v>240000</v>
      </c>
    </row>
    <row r="392" spans="1:8" s="52" customFormat="1" ht="38.25" customHeight="1">
      <c r="A392" s="1">
        <v>5</v>
      </c>
      <c r="B392" s="98" t="s">
        <v>401</v>
      </c>
      <c r="C392" s="99"/>
      <c r="D392" s="100"/>
      <c r="E392" s="9">
        <v>220000</v>
      </c>
    </row>
    <row r="393" spans="1:8" s="52" customFormat="1" ht="24.75" customHeight="1">
      <c r="A393" s="1">
        <v>6</v>
      </c>
      <c r="B393" s="98" t="s">
        <v>296</v>
      </c>
      <c r="C393" s="99"/>
      <c r="D393" s="100"/>
      <c r="E393" s="9">
        <v>400000</v>
      </c>
    </row>
    <row r="394" spans="1:8" s="52" customFormat="1" ht="24" customHeight="1">
      <c r="A394" s="1">
        <v>7</v>
      </c>
      <c r="B394" s="98" t="s">
        <v>243</v>
      </c>
      <c r="C394" s="99"/>
      <c r="D394" s="100"/>
      <c r="E394" s="9">
        <v>140000</v>
      </c>
    </row>
    <row r="395" spans="1:8" s="52" customFormat="1" ht="38.25" customHeight="1">
      <c r="A395" s="1"/>
      <c r="B395" s="95" t="s">
        <v>390</v>
      </c>
      <c r="C395" s="96"/>
      <c r="D395" s="97"/>
      <c r="E395" s="2">
        <f>SUM(E388:E394)</f>
        <v>2000000</v>
      </c>
    </row>
    <row r="396" spans="1:8" s="52" customFormat="1">
      <c r="A396" s="1"/>
      <c r="B396" s="95" t="s">
        <v>441</v>
      </c>
      <c r="C396" s="96"/>
      <c r="D396" s="97"/>
      <c r="E396" s="2">
        <f>E395+E386+E377</f>
        <v>6500000</v>
      </c>
    </row>
    <row r="397" spans="1:8" s="52" customFormat="1" ht="41.25" customHeight="1">
      <c r="A397" s="129" t="s">
        <v>297</v>
      </c>
      <c r="B397" s="130"/>
      <c r="C397" s="130"/>
      <c r="D397" s="131"/>
      <c r="E397" s="55">
        <f>E162+E344+E373+E377+E386+E395</f>
        <v>231982547</v>
      </c>
    </row>
    <row r="398" spans="1:8" s="52" customFormat="1">
      <c r="A398" s="48"/>
      <c r="B398" s="49"/>
      <c r="C398" s="49"/>
      <c r="D398" s="50"/>
      <c r="E398" s="58"/>
    </row>
    <row r="399" spans="1:8" s="52" customFormat="1" ht="36.75" customHeight="1">
      <c r="A399" s="108" t="s">
        <v>216</v>
      </c>
      <c r="B399" s="109"/>
      <c r="C399" s="109"/>
      <c r="D399" s="109"/>
      <c r="E399" s="110"/>
    </row>
    <row r="400" spans="1:8" s="52" customFormat="1">
      <c r="A400" s="1"/>
      <c r="B400" s="95" t="s">
        <v>391</v>
      </c>
      <c r="C400" s="96"/>
      <c r="D400" s="97"/>
      <c r="E400" s="2">
        <v>8600000</v>
      </c>
    </row>
    <row r="401" spans="1:8" s="52" customFormat="1">
      <c r="A401" s="1"/>
      <c r="B401" s="19"/>
      <c r="C401" s="20"/>
      <c r="D401" s="21"/>
      <c r="E401" s="2"/>
    </row>
    <row r="402" spans="1:8" s="52" customFormat="1" ht="16.5">
      <c r="A402" s="132" t="s">
        <v>34</v>
      </c>
      <c r="B402" s="132"/>
      <c r="C402" s="132"/>
      <c r="D402" s="132"/>
      <c r="E402" s="132"/>
    </row>
    <row r="403" spans="1:8" s="61" customFormat="1" ht="30.75" customHeight="1">
      <c r="A403" s="94" t="s">
        <v>41</v>
      </c>
      <c r="B403" s="94"/>
      <c r="C403" s="94"/>
      <c r="D403" s="94"/>
      <c r="E403" s="94"/>
      <c r="F403" s="60"/>
    </row>
    <row r="404" spans="1:8" s="61" customFormat="1" ht="35.25" customHeight="1">
      <c r="A404" s="1">
        <v>1</v>
      </c>
      <c r="B404" s="104" t="s">
        <v>36</v>
      </c>
      <c r="C404" s="105"/>
      <c r="D404" s="106"/>
      <c r="E404" s="9">
        <v>9167945</v>
      </c>
      <c r="F404" s="60"/>
    </row>
    <row r="405" spans="1:8" s="61" customFormat="1" ht="23.25" customHeight="1">
      <c r="A405" s="1">
        <v>2</v>
      </c>
      <c r="B405" s="104" t="s">
        <v>37</v>
      </c>
      <c r="C405" s="105"/>
      <c r="D405" s="106"/>
      <c r="E405" s="9">
        <v>1401135</v>
      </c>
      <c r="F405" s="60"/>
    </row>
    <row r="406" spans="1:8" s="61" customFormat="1">
      <c r="A406" s="95" t="s">
        <v>227</v>
      </c>
      <c r="B406" s="96"/>
      <c r="C406" s="96"/>
      <c r="D406" s="97"/>
      <c r="E406" s="23">
        <f>SUM(E404:E405)</f>
        <v>10569080</v>
      </c>
      <c r="F406" s="60"/>
    </row>
    <row r="407" spans="1:8" s="61" customFormat="1" ht="15" customHeight="1">
      <c r="A407" s="94" t="s">
        <v>35</v>
      </c>
      <c r="B407" s="94"/>
      <c r="C407" s="94"/>
      <c r="D407" s="94"/>
      <c r="E407" s="94"/>
      <c r="F407" s="62"/>
      <c r="H407" s="63"/>
    </row>
    <row r="408" spans="1:8" s="61" customFormat="1" ht="102.75" customHeight="1">
      <c r="A408" s="1">
        <v>1</v>
      </c>
      <c r="B408" s="104" t="s">
        <v>215</v>
      </c>
      <c r="C408" s="105"/>
      <c r="D408" s="106"/>
      <c r="E408" s="9">
        <v>11331550</v>
      </c>
      <c r="F408" s="60"/>
    </row>
    <row r="409" spans="1:8" s="61" customFormat="1" ht="36" customHeight="1">
      <c r="A409" s="1">
        <v>2</v>
      </c>
      <c r="B409" s="111" t="s">
        <v>36</v>
      </c>
      <c r="C409" s="112"/>
      <c r="D409" s="113"/>
      <c r="E409" s="9">
        <v>2806906</v>
      </c>
      <c r="F409" s="60"/>
    </row>
    <row r="410" spans="1:8" s="61" customFormat="1" ht="39" customHeight="1">
      <c r="A410" s="24">
        <v>3</v>
      </c>
      <c r="B410" s="104" t="s">
        <v>42</v>
      </c>
      <c r="C410" s="105"/>
      <c r="D410" s="106"/>
      <c r="E410" s="9">
        <v>27144095</v>
      </c>
      <c r="F410" s="60"/>
    </row>
    <row r="411" spans="1:8" s="61" customFormat="1">
      <c r="A411" s="107" t="s">
        <v>43</v>
      </c>
      <c r="B411" s="107"/>
      <c r="C411" s="107"/>
      <c r="D411" s="107"/>
      <c r="E411" s="107"/>
      <c r="F411" s="60"/>
    </row>
    <row r="412" spans="1:8" s="61" customFormat="1" ht="47.25">
      <c r="A412" s="25"/>
      <c r="B412" s="90" t="s">
        <v>44</v>
      </c>
      <c r="C412" s="90" t="s">
        <v>1</v>
      </c>
      <c r="D412" s="90" t="s">
        <v>45</v>
      </c>
      <c r="E412" s="90" t="s">
        <v>298</v>
      </c>
      <c r="F412" s="60"/>
    </row>
    <row r="413" spans="1:8" s="66" customFormat="1" ht="42" customHeight="1">
      <c r="A413" s="64" t="s">
        <v>46</v>
      </c>
      <c r="B413" s="101" t="s">
        <v>403</v>
      </c>
      <c r="C413" s="102"/>
      <c r="D413" s="102"/>
      <c r="E413" s="103"/>
      <c r="F413" s="65"/>
    </row>
    <row r="414" spans="1:8" s="66" customFormat="1">
      <c r="A414" s="67"/>
      <c r="B414" s="26" t="s">
        <v>47</v>
      </c>
      <c r="C414" s="27">
        <v>1</v>
      </c>
      <c r="D414" s="9">
        <v>230000</v>
      </c>
      <c r="E414" s="9">
        <f>C414*D414</f>
        <v>230000</v>
      </c>
      <c r="F414" s="65"/>
    </row>
    <row r="415" spans="1:8" s="66" customFormat="1" ht="31.5">
      <c r="A415" s="68"/>
      <c r="B415" s="28" t="s">
        <v>299</v>
      </c>
      <c r="C415" s="29">
        <v>101</v>
      </c>
      <c r="D415" s="6">
        <v>10500</v>
      </c>
      <c r="E415" s="9">
        <f t="shared" ref="E415:E434" si="0">C415*D415</f>
        <v>1060500</v>
      </c>
      <c r="F415" s="69"/>
    </row>
    <row r="416" spans="1:8" s="66" customFormat="1" ht="31.5">
      <c r="A416" s="68"/>
      <c r="B416" s="28" t="s">
        <v>300</v>
      </c>
      <c r="C416" s="29">
        <v>19</v>
      </c>
      <c r="D416" s="6">
        <v>15000</v>
      </c>
      <c r="E416" s="9">
        <f t="shared" si="0"/>
        <v>285000</v>
      </c>
      <c r="F416" s="69"/>
    </row>
    <row r="417" spans="1:6" s="66" customFormat="1">
      <c r="A417" s="68"/>
      <c r="B417" s="28" t="s">
        <v>48</v>
      </c>
      <c r="C417" s="29">
        <v>5</v>
      </c>
      <c r="D417" s="6">
        <v>35000</v>
      </c>
      <c r="E417" s="9">
        <f t="shared" si="0"/>
        <v>175000</v>
      </c>
      <c r="F417" s="69"/>
    </row>
    <row r="418" spans="1:6" s="66" customFormat="1">
      <c r="A418" s="68"/>
      <c r="B418" s="28" t="s">
        <v>49</v>
      </c>
      <c r="C418" s="29">
        <v>205</v>
      </c>
      <c r="D418" s="6">
        <v>1700</v>
      </c>
      <c r="E418" s="9">
        <f t="shared" si="0"/>
        <v>348500</v>
      </c>
      <c r="F418" s="65"/>
    </row>
    <row r="419" spans="1:6" s="66" customFormat="1">
      <c r="A419" s="68"/>
      <c r="B419" s="28" t="s">
        <v>50</v>
      </c>
      <c r="C419" s="29">
        <v>2</v>
      </c>
      <c r="D419" s="6">
        <v>140000</v>
      </c>
      <c r="E419" s="9">
        <f t="shared" si="0"/>
        <v>280000</v>
      </c>
      <c r="F419" s="65"/>
    </row>
    <row r="420" spans="1:6" s="66" customFormat="1">
      <c r="A420" s="68"/>
      <c r="B420" s="28" t="s">
        <v>51</v>
      </c>
      <c r="C420" s="29">
        <v>1</v>
      </c>
      <c r="D420" s="6">
        <v>51775</v>
      </c>
      <c r="E420" s="9">
        <f t="shared" si="0"/>
        <v>51775</v>
      </c>
      <c r="F420" s="65"/>
    </row>
    <row r="421" spans="1:6" s="66" customFormat="1">
      <c r="A421" s="68"/>
      <c r="B421" s="30" t="s">
        <v>52</v>
      </c>
      <c r="C421" s="31">
        <v>7</v>
      </c>
      <c r="D421" s="70">
        <v>900000</v>
      </c>
      <c r="E421" s="9">
        <f t="shared" si="0"/>
        <v>6300000</v>
      </c>
      <c r="F421" s="65"/>
    </row>
    <row r="422" spans="1:6" s="66" customFormat="1">
      <c r="A422" s="68"/>
      <c r="B422" s="32" t="s">
        <v>53</v>
      </c>
      <c r="C422" s="33">
        <v>5</v>
      </c>
      <c r="D422" s="40">
        <v>550000</v>
      </c>
      <c r="E422" s="9">
        <f t="shared" si="0"/>
        <v>2750000</v>
      </c>
      <c r="F422" s="65"/>
    </row>
    <row r="423" spans="1:6" s="66" customFormat="1">
      <c r="A423" s="68"/>
      <c r="B423" s="34" t="s">
        <v>54</v>
      </c>
      <c r="C423" s="27">
        <v>2</v>
      </c>
      <c r="D423" s="40">
        <v>735000</v>
      </c>
      <c r="E423" s="9">
        <f t="shared" si="0"/>
        <v>1470000</v>
      </c>
      <c r="F423" s="65"/>
    </row>
    <row r="424" spans="1:6" s="66" customFormat="1" ht="31.5">
      <c r="A424" s="68"/>
      <c r="B424" s="34" t="s">
        <v>405</v>
      </c>
      <c r="C424" s="27">
        <v>1</v>
      </c>
      <c r="D424" s="40">
        <v>150000</v>
      </c>
      <c r="E424" s="9">
        <f t="shared" si="0"/>
        <v>150000</v>
      </c>
      <c r="F424" s="65"/>
    </row>
    <row r="425" spans="1:6" s="66" customFormat="1">
      <c r="A425" s="68"/>
      <c r="B425" s="35" t="s">
        <v>55</v>
      </c>
      <c r="C425" s="33">
        <v>1</v>
      </c>
      <c r="D425" s="40">
        <v>94500</v>
      </c>
      <c r="E425" s="9">
        <f t="shared" si="0"/>
        <v>94500</v>
      </c>
      <c r="F425" s="65"/>
    </row>
    <row r="426" spans="1:6" s="66" customFormat="1">
      <c r="A426" s="71"/>
      <c r="B426" s="3" t="s">
        <v>56</v>
      </c>
      <c r="C426" s="1">
        <v>1</v>
      </c>
      <c r="D426" s="40">
        <v>196240</v>
      </c>
      <c r="E426" s="9">
        <f t="shared" si="0"/>
        <v>196240</v>
      </c>
      <c r="F426" s="65"/>
    </row>
    <row r="427" spans="1:6" s="66" customFormat="1">
      <c r="A427" s="68"/>
      <c r="B427" s="3" t="s">
        <v>392</v>
      </c>
      <c r="C427" s="1">
        <v>2</v>
      </c>
      <c r="D427" s="40">
        <v>107040</v>
      </c>
      <c r="E427" s="9">
        <f t="shared" si="0"/>
        <v>214080</v>
      </c>
      <c r="F427" s="65"/>
    </row>
    <row r="428" spans="1:6" s="66" customFormat="1">
      <c r="A428" s="68"/>
      <c r="B428" s="34" t="s">
        <v>57</v>
      </c>
      <c r="C428" s="27">
        <v>1</v>
      </c>
      <c r="D428" s="40">
        <v>190000</v>
      </c>
      <c r="E428" s="9">
        <f t="shared" si="0"/>
        <v>190000</v>
      </c>
      <c r="F428" s="65"/>
    </row>
    <row r="429" spans="1:6" s="66" customFormat="1">
      <c r="A429" s="68"/>
      <c r="B429" s="32" t="s">
        <v>58</v>
      </c>
      <c r="C429" s="33">
        <v>1</v>
      </c>
      <c r="D429" s="40">
        <v>210000</v>
      </c>
      <c r="E429" s="9">
        <f t="shared" si="0"/>
        <v>210000</v>
      </c>
      <c r="F429" s="65"/>
    </row>
    <row r="430" spans="1:6" s="66" customFormat="1" ht="16.5" customHeight="1">
      <c r="A430" s="68"/>
      <c r="B430" s="32" t="s">
        <v>59</v>
      </c>
      <c r="C430" s="33">
        <v>1</v>
      </c>
      <c r="D430" s="40">
        <v>150000</v>
      </c>
      <c r="E430" s="9">
        <f t="shared" si="0"/>
        <v>150000</v>
      </c>
      <c r="F430" s="65"/>
    </row>
    <row r="431" spans="1:6" s="66" customFormat="1" ht="16.5" customHeight="1">
      <c r="A431" s="68"/>
      <c r="B431" s="34" t="s">
        <v>60</v>
      </c>
      <c r="C431" s="27">
        <v>2</v>
      </c>
      <c r="D431" s="9">
        <v>110000</v>
      </c>
      <c r="E431" s="9">
        <f t="shared" si="0"/>
        <v>220000</v>
      </c>
      <c r="F431" s="65"/>
    </row>
    <row r="432" spans="1:6" s="66" customFormat="1" ht="16.5" customHeight="1">
      <c r="A432" s="68"/>
      <c r="B432" s="12" t="s">
        <v>61</v>
      </c>
      <c r="C432" s="22">
        <v>1</v>
      </c>
      <c r="D432" s="40">
        <v>25000</v>
      </c>
      <c r="E432" s="9">
        <f t="shared" si="0"/>
        <v>25000</v>
      </c>
      <c r="F432" s="65"/>
    </row>
    <row r="433" spans="1:6" s="66" customFormat="1" ht="16.5" customHeight="1">
      <c r="A433" s="68"/>
      <c r="B433" s="32" t="s">
        <v>62</v>
      </c>
      <c r="C433" s="33">
        <v>2</v>
      </c>
      <c r="D433" s="9">
        <v>45000</v>
      </c>
      <c r="E433" s="9">
        <f t="shared" si="0"/>
        <v>90000</v>
      </c>
      <c r="F433" s="65"/>
    </row>
    <row r="434" spans="1:6" s="66" customFormat="1" ht="16.5" customHeight="1">
      <c r="A434" s="68"/>
      <c r="B434" s="34" t="s">
        <v>63</v>
      </c>
      <c r="C434" s="27">
        <v>1</v>
      </c>
      <c r="D434" s="40">
        <f>285000+45000+46800+13300</f>
        <v>390100</v>
      </c>
      <c r="E434" s="9">
        <f t="shared" si="0"/>
        <v>390100</v>
      </c>
      <c r="F434" s="65"/>
    </row>
    <row r="435" spans="1:6" s="66" customFormat="1" ht="16.5" customHeight="1">
      <c r="A435" s="72"/>
      <c r="B435" s="91" t="s">
        <v>301</v>
      </c>
      <c r="C435" s="92"/>
      <c r="D435" s="93"/>
      <c r="E435" s="73">
        <f>SUM(E414:E434)</f>
        <v>14880695</v>
      </c>
      <c r="F435" s="65"/>
    </row>
    <row r="436" spans="1:6" s="66" customFormat="1" ht="54" customHeight="1">
      <c r="A436" s="64" t="s">
        <v>64</v>
      </c>
      <c r="B436" s="101" t="s">
        <v>302</v>
      </c>
      <c r="C436" s="102"/>
      <c r="D436" s="102"/>
      <c r="E436" s="103"/>
      <c r="F436" s="65"/>
    </row>
    <row r="437" spans="1:6" s="66" customFormat="1" ht="20.25" customHeight="1">
      <c r="A437" s="42"/>
      <c r="B437" s="114" t="s">
        <v>65</v>
      </c>
      <c r="C437" s="115"/>
      <c r="D437" s="115"/>
      <c r="E437" s="116"/>
      <c r="F437" s="65"/>
    </row>
    <row r="438" spans="1:6" s="66" customFormat="1">
      <c r="A438" s="67"/>
      <c r="B438" s="28" t="s">
        <v>66</v>
      </c>
      <c r="C438" s="29">
        <v>80</v>
      </c>
      <c r="D438" s="9">
        <v>386</v>
      </c>
      <c r="E438" s="9">
        <f t="shared" ref="E438:E446" si="1">C438*D438</f>
        <v>30880</v>
      </c>
      <c r="F438" s="65"/>
    </row>
    <row r="439" spans="1:6" s="66" customFormat="1" ht="31.5">
      <c r="A439" s="67"/>
      <c r="B439" s="28" t="s">
        <v>67</v>
      </c>
      <c r="C439" s="29">
        <v>38</v>
      </c>
      <c r="D439" s="9">
        <v>590</v>
      </c>
      <c r="E439" s="9">
        <f t="shared" si="1"/>
        <v>22420</v>
      </c>
      <c r="F439" s="65"/>
    </row>
    <row r="440" spans="1:6" s="66" customFormat="1">
      <c r="A440" s="67"/>
      <c r="B440" s="28" t="s">
        <v>68</v>
      </c>
      <c r="C440" s="31">
        <v>82</v>
      </c>
      <c r="D440" s="9">
        <v>580</v>
      </c>
      <c r="E440" s="9">
        <f t="shared" si="1"/>
        <v>47560</v>
      </c>
      <c r="F440" s="65"/>
    </row>
    <row r="441" spans="1:6" s="66" customFormat="1">
      <c r="A441" s="67"/>
      <c r="B441" s="117" t="s">
        <v>303</v>
      </c>
      <c r="C441" s="118"/>
      <c r="D441" s="119"/>
      <c r="E441" s="2">
        <f>E438+E439+E440</f>
        <v>100860</v>
      </c>
      <c r="F441" s="65"/>
    </row>
    <row r="442" spans="1:6" s="66" customFormat="1">
      <c r="A442" s="67"/>
      <c r="B442" s="114" t="s">
        <v>69</v>
      </c>
      <c r="C442" s="115"/>
      <c r="D442" s="115"/>
      <c r="E442" s="116"/>
      <c r="F442" s="65"/>
    </row>
    <row r="443" spans="1:6" s="66" customFormat="1">
      <c r="A443" s="67"/>
      <c r="B443" s="28" t="s">
        <v>70</v>
      </c>
      <c r="C443" s="31">
        <v>137</v>
      </c>
      <c r="D443" s="9">
        <v>1550</v>
      </c>
      <c r="E443" s="9">
        <f t="shared" si="1"/>
        <v>212350</v>
      </c>
      <c r="F443" s="65"/>
    </row>
    <row r="444" spans="1:6" s="66" customFormat="1">
      <c r="A444" s="67"/>
      <c r="B444" s="28" t="s">
        <v>71</v>
      </c>
      <c r="C444" s="31">
        <v>12</v>
      </c>
      <c r="D444" s="9">
        <v>14800</v>
      </c>
      <c r="E444" s="9">
        <f t="shared" si="1"/>
        <v>177600</v>
      </c>
      <c r="F444" s="65"/>
    </row>
    <row r="445" spans="1:6" s="66" customFormat="1">
      <c r="A445" s="67"/>
      <c r="B445" s="28" t="s">
        <v>72</v>
      </c>
      <c r="C445" s="31">
        <v>20</v>
      </c>
      <c r="D445" s="9">
        <v>6500</v>
      </c>
      <c r="E445" s="9">
        <f t="shared" si="1"/>
        <v>130000</v>
      </c>
      <c r="F445" s="65"/>
    </row>
    <row r="446" spans="1:6" s="66" customFormat="1">
      <c r="A446" s="67"/>
      <c r="B446" s="26" t="s">
        <v>73</v>
      </c>
      <c r="C446" s="33">
        <v>109</v>
      </c>
      <c r="D446" s="9">
        <v>2400</v>
      </c>
      <c r="E446" s="9">
        <f t="shared" si="1"/>
        <v>261600</v>
      </c>
      <c r="F446" s="65"/>
    </row>
    <row r="447" spans="1:6" s="66" customFormat="1">
      <c r="A447" s="67"/>
      <c r="B447" s="117" t="s">
        <v>304</v>
      </c>
      <c r="C447" s="118"/>
      <c r="D447" s="119"/>
      <c r="E447" s="2">
        <f>SUM(E443:E446)</f>
        <v>781550</v>
      </c>
      <c r="F447" s="65"/>
    </row>
    <row r="448" spans="1:6" s="66" customFormat="1">
      <c r="A448" s="72"/>
      <c r="B448" s="91" t="s">
        <v>305</v>
      </c>
      <c r="C448" s="92"/>
      <c r="D448" s="93"/>
      <c r="E448" s="2">
        <f>E441+E447</f>
        <v>882410</v>
      </c>
      <c r="F448" s="65"/>
    </row>
    <row r="449" spans="1:6" s="66" customFormat="1" ht="32.25" customHeight="1">
      <c r="A449" s="64" t="s">
        <v>74</v>
      </c>
      <c r="B449" s="120" t="s">
        <v>343</v>
      </c>
      <c r="C449" s="121"/>
      <c r="D449" s="121"/>
      <c r="E449" s="122"/>
      <c r="F449" s="65"/>
    </row>
    <row r="450" spans="1:6" s="66" customFormat="1" ht="63">
      <c r="A450" s="67"/>
      <c r="B450" s="26" t="s">
        <v>404</v>
      </c>
      <c r="C450" s="27">
        <v>1</v>
      </c>
      <c r="D450" s="40">
        <f xml:space="preserve"> 2010000*1.2*0.25</f>
        <v>603000</v>
      </c>
      <c r="E450" s="9">
        <f>C450*D450</f>
        <v>603000</v>
      </c>
      <c r="F450" s="65"/>
    </row>
    <row r="451" spans="1:6" s="66" customFormat="1" ht="31.5">
      <c r="A451" s="67"/>
      <c r="B451" s="26" t="s">
        <v>393</v>
      </c>
      <c r="C451" s="27">
        <v>1</v>
      </c>
      <c r="D451" s="40">
        <f>103920*1.2*0.25</f>
        <v>31176</v>
      </c>
      <c r="E451" s="9">
        <f>C451*D451</f>
        <v>31176</v>
      </c>
      <c r="F451" s="65"/>
    </row>
    <row r="452" spans="1:6" s="66" customFormat="1" ht="126">
      <c r="A452" s="67"/>
      <c r="B452" s="26" t="s">
        <v>394</v>
      </c>
      <c r="C452" s="27">
        <v>1</v>
      </c>
      <c r="D452" s="40">
        <f>420300*1.2*0.25</f>
        <v>126090</v>
      </c>
      <c r="E452" s="9">
        <f>C452*D452</f>
        <v>126090</v>
      </c>
      <c r="F452" s="65"/>
    </row>
    <row r="453" spans="1:6" s="66" customFormat="1" ht="47.25">
      <c r="A453" s="67"/>
      <c r="B453" s="26" t="s">
        <v>80</v>
      </c>
      <c r="C453" s="27">
        <v>1</v>
      </c>
      <c r="D453" s="40">
        <f>43600*1.2*0.25</f>
        <v>13080</v>
      </c>
      <c r="E453" s="9">
        <f>C453*D453</f>
        <v>13080</v>
      </c>
      <c r="F453" s="65"/>
    </row>
    <row r="454" spans="1:6" s="66" customFormat="1">
      <c r="A454" s="72"/>
      <c r="B454" s="91" t="s">
        <v>301</v>
      </c>
      <c r="C454" s="92"/>
      <c r="D454" s="93"/>
      <c r="E454" s="73">
        <f>SUM(E450:E453)</f>
        <v>773346</v>
      </c>
      <c r="F454" s="65"/>
    </row>
    <row r="455" spans="1:6" s="66" customFormat="1" ht="46.5" customHeight="1">
      <c r="A455" s="64" t="s">
        <v>81</v>
      </c>
      <c r="B455" s="120" t="s">
        <v>164</v>
      </c>
      <c r="C455" s="121"/>
      <c r="D455" s="121"/>
      <c r="E455" s="122"/>
      <c r="F455" s="65"/>
    </row>
    <row r="456" spans="1:6" s="66" customFormat="1">
      <c r="A456" s="67"/>
      <c r="B456" s="34" t="s">
        <v>82</v>
      </c>
      <c r="C456" s="27">
        <v>3</v>
      </c>
      <c r="D456" s="74">
        <v>2850</v>
      </c>
      <c r="E456" s="9">
        <f t="shared" ref="E456:E470" si="2">C456*D456</f>
        <v>8550</v>
      </c>
      <c r="F456" s="65"/>
    </row>
    <row r="457" spans="1:6" s="66" customFormat="1">
      <c r="A457" s="67"/>
      <c r="B457" s="34" t="s">
        <v>83</v>
      </c>
      <c r="C457" s="27">
        <v>25</v>
      </c>
      <c r="D457" s="74">
        <v>2360</v>
      </c>
      <c r="E457" s="9">
        <f t="shared" si="2"/>
        <v>59000</v>
      </c>
      <c r="F457" s="65"/>
    </row>
    <row r="458" spans="1:6" s="66" customFormat="1">
      <c r="A458" s="67"/>
      <c r="B458" s="32" t="s">
        <v>84</v>
      </c>
      <c r="C458" s="27">
        <v>1</v>
      </c>
      <c r="D458" s="74">
        <v>1390</v>
      </c>
      <c r="E458" s="9">
        <f t="shared" si="2"/>
        <v>1390</v>
      </c>
      <c r="F458" s="65"/>
    </row>
    <row r="459" spans="1:6" s="66" customFormat="1">
      <c r="A459" s="67"/>
      <c r="B459" s="34" t="s">
        <v>85</v>
      </c>
      <c r="C459" s="27">
        <v>1</v>
      </c>
      <c r="D459" s="74">
        <v>1220</v>
      </c>
      <c r="E459" s="9">
        <f t="shared" si="2"/>
        <v>1220</v>
      </c>
      <c r="F459" s="65"/>
    </row>
    <row r="460" spans="1:6" s="66" customFormat="1">
      <c r="A460" s="67"/>
      <c r="B460" s="34" t="s">
        <v>86</v>
      </c>
      <c r="C460" s="27">
        <v>1</v>
      </c>
      <c r="D460" s="74">
        <v>3900</v>
      </c>
      <c r="E460" s="9">
        <f t="shared" si="2"/>
        <v>3900</v>
      </c>
      <c r="F460" s="65"/>
    </row>
    <row r="461" spans="1:6" s="66" customFormat="1" ht="31.5">
      <c r="A461" s="67"/>
      <c r="B461" s="34" t="s">
        <v>87</v>
      </c>
      <c r="C461" s="27">
        <v>4</v>
      </c>
      <c r="D461" s="40">
        <v>15500</v>
      </c>
      <c r="E461" s="9">
        <f t="shared" si="2"/>
        <v>62000</v>
      </c>
      <c r="F461" s="65"/>
    </row>
    <row r="462" spans="1:6" s="66" customFormat="1">
      <c r="A462" s="67"/>
      <c r="B462" s="34" t="s">
        <v>88</v>
      </c>
      <c r="C462" s="27">
        <v>1</v>
      </c>
      <c r="D462" s="74">
        <v>8100</v>
      </c>
      <c r="E462" s="9">
        <f t="shared" si="2"/>
        <v>8100</v>
      </c>
      <c r="F462" s="65"/>
    </row>
    <row r="463" spans="1:6" s="66" customFormat="1">
      <c r="A463" s="67"/>
      <c r="B463" s="32" t="s">
        <v>89</v>
      </c>
      <c r="C463" s="27">
        <v>2</v>
      </c>
      <c r="D463" s="74">
        <v>54000</v>
      </c>
      <c r="E463" s="9">
        <f t="shared" si="2"/>
        <v>108000</v>
      </c>
      <c r="F463" s="65"/>
    </row>
    <row r="464" spans="1:6" s="66" customFormat="1">
      <c r="A464" s="67"/>
      <c r="B464" s="34" t="s">
        <v>90</v>
      </c>
      <c r="C464" s="27">
        <v>2</v>
      </c>
      <c r="D464" s="74">
        <v>9900</v>
      </c>
      <c r="E464" s="9">
        <f t="shared" si="2"/>
        <v>19800</v>
      </c>
      <c r="F464" s="65"/>
    </row>
    <row r="465" spans="1:6" s="66" customFormat="1">
      <c r="A465" s="67"/>
      <c r="B465" s="34" t="s">
        <v>91</v>
      </c>
      <c r="C465" s="27">
        <v>1</v>
      </c>
      <c r="D465" s="74">
        <v>9500</v>
      </c>
      <c r="E465" s="9">
        <f t="shared" si="2"/>
        <v>9500</v>
      </c>
      <c r="F465" s="65"/>
    </row>
    <row r="466" spans="1:6" s="66" customFormat="1">
      <c r="A466" s="67"/>
      <c r="B466" s="32" t="s">
        <v>92</v>
      </c>
      <c r="C466" s="27">
        <v>4</v>
      </c>
      <c r="D466" s="74">
        <v>8500</v>
      </c>
      <c r="E466" s="9">
        <f t="shared" si="2"/>
        <v>34000</v>
      </c>
      <c r="F466" s="65"/>
    </row>
    <row r="467" spans="1:6" s="66" customFormat="1">
      <c r="A467" s="67"/>
      <c r="B467" s="34" t="s">
        <v>93</v>
      </c>
      <c r="C467" s="27">
        <v>1</v>
      </c>
      <c r="D467" s="74">
        <v>21500</v>
      </c>
      <c r="E467" s="9">
        <f t="shared" si="2"/>
        <v>21500</v>
      </c>
      <c r="F467" s="65"/>
    </row>
    <row r="468" spans="1:6" s="66" customFormat="1">
      <c r="A468" s="67"/>
      <c r="B468" s="34" t="s">
        <v>94</v>
      </c>
      <c r="C468" s="27">
        <v>5</v>
      </c>
      <c r="D468" s="74">
        <v>7500</v>
      </c>
      <c r="E468" s="9">
        <f t="shared" si="2"/>
        <v>37500</v>
      </c>
      <c r="F468" s="65"/>
    </row>
    <row r="469" spans="1:6" s="66" customFormat="1">
      <c r="A469" s="67"/>
      <c r="B469" s="32" t="s">
        <v>95</v>
      </c>
      <c r="C469" s="27">
        <v>40</v>
      </c>
      <c r="D469" s="74">
        <v>570</v>
      </c>
      <c r="E469" s="9">
        <f t="shared" si="2"/>
        <v>22800</v>
      </c>
      <c r="F469" s="65"/>
    </row>
    <row r="470" spans="1:6" s="66" customFormat="1">
      <c r="A470" s="67"/>
      <c r="B470" s="35" t="s">
        <v>96</v>
      </c>
      <c r="C470" s="27">
        <v>1</v>
      </c>
      <c r="D470" s="74">
        <v>3700</v>
      </c>
      <c r="E470" s="9">
        <f t="shared" si="2"/>
        <v>3700</v>
      </c>
      <c r="F470" s="65"/>
    </row>
    <row r="471" spans="1:6" s="66" customFormat="1">
      <c r="A471" s="72"/>
      <c r="B471" s="91" t="s">
        <v>301</v>
      </c>
      <c r="C471" s="92"/>
      <c r="D471" s="93"/>
      <c r="E471" s="73">
        <f>SUM(E456:E470)</f>
        <v>400960</v>
      </c>
      <c r="F471" s="65"/>
    </row>
    <row r="472" spans="1:6" s="66" customFormat="1" ht="37.5" customHeight="1">
      <c r="A472" s="64" t="s">
        <v>97</v>
      </c>
      <c r="B472" s="120" t="s">
        <v>395</v>
      </c>
      <c r="C472" s="121"/>
      <c r="D472" s="121"/>
      <c r="E472" s="122"/>
      <c r="F472" s="65"/>
    </row>
    <row r="473" spans="1:6" s="66" customFormat="1">
      <c r="A473" s="67"/>
      <c r="B473" s="34" t="s">
        <v>82</v>
      </c>
      <c r="C473" s="27">
        <v>3</v>
      </c>
      <c r="D473" s="74">
        <v>2850</v>
      </c>
      <c r="E473" s="9">
        <f t="shared" ref="E473:E487" si="3">C473*D473</f>
        <v>8550</v>
      </c>
      <c r="F473" s="65"/>
    </row>
    <row r="474" spans="1:6" s="66" customFormat="1">
      <c r="A474" s="67"/>
      <c r="B474" s="34" t="s">
        <v>83</v>
      </c>
      <c r="C474" s="27">
        <v>25</v>
      </c>
      <c r="D474" s="74">
        <v>2360</v>
      </c>
      <c r="E474" s="9">
        <f t="shared" si="3"/>
        <v>59000</v>
      </c>
      <c r="F474" s="65"/>
    </row>
    <row r="475" spans="1:6" s="66" customFormat="1">
      <c r="A475" s="67"/>
      <c r="B475" s="32" t="s">
        <v>84</v>
      </c>
      <c r="C475" s="27">
        <v>1</v>
      </c>
      <c r="D475" s="74">
        <v>1390</v>
      </c>
      <c r="E475" s="9">
        <f t="shared" si="3"/>
        <v>1390</v>
      </c>
      <c r="F475" s="65"/>
    </row>
    <row r="476" spans="1:6" s="66" customFormat="1">
      <c r="A476" s="67"/>
      <c r="B476" s="34" t="s">
        <v>85</v>
      </c>
      <c r="C476" s="27">
        <v>1</v>
      </c>
      <c r="D476" s="74">
        <v>1220</v>
      </c>
      <c r="E476" s="9">
        <f t="shared" si="3"/>
        <v>1220</v>
      </c>
      <c r="F476" s="65"/>
    </row>
    <row r="477" spans="1:6" s="66" customFormat="1">
      <c r="A477" s="67"/>
      <c r="B477" s="34" t="s">
        <v>86</v>
      </c>
      <c r="C477" s="27">
        <v>1</v>
      </c>
      <c r="D477" s="74">
        <v>3900</v>
      </c>
      <c r="E477" s="9">
        <f t="shared" si="3"/>
        <v>3900</v>
      </c>
      <c r="F477" s="65"/>
    </row>
    <row r="478" spans="1:6" s="66" customFormat="1" ht="31.5">
      <c r="A478" s="67"/>
      <c r="B478" s="34" t="s">
        <v>87</v>
      </c>
      <c r="C478" s="27">
        <v>4</v>
      </c>
      <c r="D478" s="40">
        <v>15500</v>
      </c>
      <c r="E478" s="9">
        <f t="shared" si="3"/>
        <v>62000</v>
      </c>
      <c r="F478" s="65"/>
    </row>
    <row r="479" spans="1:6" s="66" customFormat="1">
      <c r="A479" s="67"/>
      <c r="B479" s="34" t="s">
        <v>88</v>
      </c>
      <c r="C479" s="27">
        <v>1</v>
      </c>
      <c r="D479" s="74">
        <v>8100</v>
      </c>
      <c r="E479" s="9">
        <f t="shared" si="3"/>
        <v>8100</v>
      </c>
      <c r="F479" s="65"/>
    </row>
    <row r="480" spans="1:6" s="66" customFormat="1">
      <c r="A480" s="67"/>
      <c r="B480" s="32" t="s">
        <v>89</v>
      </c>
      <c r="C480" s="27">
        <v>2</v>
      </c>
      <c r="D480" s="74">
        <v>54000</v>
      </c>
      <c r="E480" s="9">
        <f t="shared" si="3"/>
        <v>108000</v>
      </c>
      <c r="F480" s="65"/>
    </row>
    <row r="481" spans="1:6" s="66" customFormat="1">
      <c r="A481" s="67"/>
      <c r="B481" s="34" t="s">
        <v>90</v>
      </c>
      <c r="C481" s="27">
        <v>2</v>
      </c>
      <c r="D481" s="74">
        <v>9900</v>
      </c>
      <c r="E481" s="9">
        <f t="shared" si="3"/>
        <v>19800</v>
      </c>
      <c r="F481" s="65"/>
    </row>
    <row r="482" spans="1:6" s="66" customFormat="1">
      <c r="A482" s="67"/>
      <c r="B482" s="34" t="s">
        <v>91</v>
      </c>
      <c r="C482" s="27">
        <v>1</v>
      </c>
      <c r="D482" s="74">
        <v>9500</v>
      </c>
      <c r="E482" s="9">
        <f t="shared" si="3"/>
        <v>9500</v>
      </c>
      <c r="F482" s="65"/>
    </row>
    <row r="483" spans="1:6" s="66" customFormat="1">
      <c r="A483" s="67"/>
      <c r="B483" s="32" t="s">
        <v>92</v>
      </c>
      <c r="C483" s="27">
        <v>4</v>
      </c>
      <c r="D483" s="74">
        <v>8500</v>
      </c>
      <c r="E483" s="9">
        <f t="shared" si="3"/>
        <v>34000</v>
      </c>
      <c r="F483" s="65"/>
    </row>
    <row r="484" spans="1:6" s="66" customFormat="1">
      <c r="A484" s="67"/>
      <c r="B484" s="34" t="s">
        <v>93</v>
      </c>
      <c r="C484" s="27">
        <v>1</v>
      </c>
      <c r="D484" s="74">
        <v>21500</v>
      </c>
      <c r="E484" s="9">
        <f t="shared" si="3"/>
        <v>21500</v>
      </c>
      <c r="F484" s="65"/>
    </row>
    <row r="485" spans="1:6" s="66" customFormat="1">
      <c r="A485" s="67"/>
      <c r="B485" s="34" t="s">
        <v>94</v>
      </c>
      <c r="C485" s="27">
        <v>5</v>
      </c>
      <c r="D485" s="74">
        <v>7500</v>
      </c>
      <c r="E485" s="9">
        <f t="shared" si="3"/>
        <v>37500</v>
      </c>
      <c r="F485" s="65"/>
    </row>
    <row r="486" spans="1:6" s="66" customFormat="1">
      <c r="A486" s="67"/>
      <c r="B486" s="32" t="s">
        <v>95</v>
      </c>
      <c r="C486" s="27">
        <v>40</v>
      </c>
      <c r="D486" s="74">
        <v>570</v>
      </c>
      <c r="E486" s="9">
        <f t="shared" si="3"/>
        <v>22800</v>
      </c>
      <c r="F486" s="65"/>
    </row>
    <row r="487" spans="1:6" s="66" customFormat="1">
      <c r="A487" s="67"/>
      <c r="B487" s="35" t="s">
        <v>96</v>
      </c>
      <c r="C487" s="27">
        <v>1</v>
      </c>
      <c r="D487" s="74">
        <v>3700</v>
      </c>
      <c r="E487" s="9">
        <f t="shared" si="3"/>
        <v>3700</v>
      </c>
      <c r="F487" s="65"/>
    </row>
    <row r="488" spans="1:6" s="66" customFormat="1">
      <c r="A488" s="72"/>
      <c r="B488" s="91" t="s">
        <v>301</v>
      </c>
      <c r="C488" s="92"/>
      <c r="D488" s="93"/>
      <c r="E488" s="73">
        <f>SUM(E473:E487)</f>
        <v>400960</v>
      </c>
      <c r="F488" s="65"/>
    </row>
    <row r="489" spans="1:6" s="66" customFormat="1" ht="34.5" customHeight="1">
      <c r="A489" s="64" t="s">
        <v>105</v>
      </c>
      <c r="B489" s="123" t="s">
        <v>98</v>
      </c>
      <c r="C489" s="124"/>
      <c r="D489" s="124"/>
      <c r="E489" s="125"/>
      <c r="F489" s="65"/>
    </row>
    <row r="490" spans="1:6" s="66" customFormat="1">
      <c r="A490" s="67"/>
      <c r="B490" s="34" t="s">
        <v>82</v>
      </c>
      <c r="C490" s="27">
        <v>2</v>
      </c>
      <c r="D490" s="74">
        <v>2850</v>
      </c>
      <c r="E490" s="9">
        <f t="shared" ref="E490:E503" si="4">C490*D490</f>
        <v>5700</v>
      </c>
      <c r="F490" s="65"/>
    </row>
    <row r="491" spans="1:6" s="66" customFormat="1">
      <c r="A491" s="67"/>
      <c r="B491" s="34" t="s">
        <v>83</v>
      </c>
      <c r="C491" s="27">
        <v>2</v>
      </c>
      <c r="D491" s="74">
        <v>2360</v>
      </c>
      <c r="E491" s="9">
        <f t="shared" si="4"/>
        <v>4720</v>
      </c>
      <c r="F491" s="65"/>
    </row>
    <row r="492" spans="1:6" s="66" customFormat="1">
      <c r="A492" s="67"/>
      <c r="B492" s="34" t="s">
        <v>99</v>
      </c>
      <c r="C492" s="27">
        <v>2</v>
      </c>
      <c r="D492" s="74">
        <v>1700</v>
      </c>
      <c r="E492" s="9">
        <f t="shared" si="4"/>
        <v>3400</v>
      </c>
      <c r="F492" s="65"/>
    </row>
    <row r="493" spans="1:6" s="66" customFormat="1">
      <c r="A493" s="67"/>
      <c r="B493" s="32" t="s">
        <v>84</v>
      </c>
      <c r="C493" s="27">
        <v>2</v>
      </c>
      <c r="D493" s="74">
        <v>1390</v>
      </c>
      <c r="E493" s="9">
        <f t="shared" si="4"/>
        <v>2780</v>
      </c>
      <c r="F493" s="65"/>
    </row>
    <row r="494" spans="1:6" s="66" customFormat="1">
      <c r="A494" s="67"/>
      <c r="B494" s="34" t="s">
        <v>85</v>
      </c>
      <c r="C494" s="27">
        <v>2</v>
      </c>
      <c r="D494" s="74">
        <v>1220</v>
      </c>
      <c r="E494" s="9">
        <f t="shared" si="4"/>
        <v>2440</v>
      </c>
      <c r="F494" s="65"/>
    </row>
    <row r="495" spans="1:6" s="66" customFormat="1">
      <c r="A495" s="67"/>
      <c r="B495" s="34" t="s">
        <v>100</v>
      </c>
      <c r="C495" s="27">
        <v>2</v>
      </c>
      <c r="D495" s="74">
        <v>2900</v>
      </c>
      <c r="E495" s="9">
        <f t="shared" si="4"/>
        <v>5800</v>
      </c>
      <c r="F495" s="65"/>
    </row>
    <row r="496" spans="1:6" s="66" customFormat="1">
      <c r="A496" s="67"/>
      <c r="B496" s="34" t="s">
        <v>101</v>
      </c>
      <c r="C496" s="27">
        <v>2</v>
      </c>
      <c r="D496" s="74">
        <v>2355</v>
      </c>
      <c r="E496" s="9">
        <f t="shared" si="4"/>
        <v>4710</v>
      </c>
      <c r="F496" s="65"/>
    </row>
    <row r="497" spans="1:6" s="66" customFormat="1">
      <c r="A497" s="67"/>
      <c r="B497" s="34" t="s">
        <v>102</v>
      </c>
      <c r="C497" s="27">
        <v>2</v>
      </c>
      <c r="D497" s="74">
        <v>1670</v>
      </c>
      <c r="E497" s="9">
        <f t="shared" si="4"/>
        <v>3340</v>
      </c>
      <c r="F497" s="65"/>
    </row>
    <row r="498" spans="1:6" s="66" customFormat="1">
      <c r="A498" s="67"/>
      <c r="B498" s="32" t="s">
        <v>89</v>
      </c>
      <c r="C498" s="27">
        <v>2</v>
      </c>
      <c r="D498" s="74">
        <v>54000</v>
      </c>
      <c r="E498" s="9">
        <f t="shared" si="4"/>
        <v>108000</v>
      </c>
      <c r="F498" s="65"/>
    </row>
    <row r="499" spans="1:6" s="66" customFormat="1">
      <c r="A499" s="67"/>
      <c r="B499" s="34" t="s">
        <v>103</v>
      </c>
      <c r="C499" s="27">
        <v>2</v>
      </c>
      <c r="D499" s="74">
        <v>7990</v>
      </c>
      <c r="E499" s="9">
        <f t="shared" si="4"/>
        <v>15980</v>
      </c>
      <c r="F499" s="65"/>
    </row>
    <row r="500" spans="1:6" s="66" customFormat="1">
      <c r="A500" s="67"/>
      <c r="B500" s="34" t="s">
        <v>91</v>
      </c>
      <c r="C500" s="27">
        <v>2</v>
      </c>
      <c r="D500" s="74">
        <v>9500</v>
      </c>
      <c r="E500" s="9">
        <f t="shared" si="4"/>
        <v>19000</v>
      </c>
      <c r="F500" s="65"/>
    </row>
    <row r="501" spans="1:6" s="66" customFormat="1">
      <c r="A501" s="67"/>
      <c r="B501" s="32" t="s">
        <v>92</v>
      </c>
      <c r="C501" s="27">
        <v>2</v>
      </c>
      <c r="D501" s="74">
        <v>8500</v>
      </c>
      <c r="E501" s="9">
        <f t="shared" si="4"/>
        <v>17000</v>
      </c>
      <c r="F501" s="65"/>
    </row>
    <row r="502" spans="1:6" s="66" customFormat="1">
      <c r="A502" s="67"/>
      <c r="B502" s="34" t="s">
        <v>104</v>
      </c>
      <c r="C502" s="27">
        <v>2</v>
      </c>
      <c r="D502" s="74">
        <v>10500</v>
      </c>
      <c r="E502" s="9">
        <f t="shared" si="4"/>
        <v>21000</v>
      </c>
      <c r="F502" s="65"/>
    </row>
    <row r="503" spans="1:6" s="66" customFormat="1">
      <c r="A503" s="67"/>
      <c r="B503" s="34" t="s">
        <v>94</v>
      </c>
      <c r="C503" s="27">
        <v>2</v>
      </c>
      <c r="D503" s="74">
        <v>7500</v>
      </c>
      <c r="E503" s="9">
        <f t="shared" si="4"/>
        <v>15000</v>
      </c>
      <c r="F503" s="65"/>
    </row>
    <row r="504" spans="1:6" s="66" customFormat="1">
      <c r="A504" s="42"/>
      <c r="B504" s="91" t="s">
        <v>301</v>
      </c>
      <c r="C504" s="92"/>
      <c r="D504" s="93"/>
      <c r="E504" s="73">
        <f>SUM(E490:E503)</f>
        <v>228870</v>
      </c>
      <c r="F504" s="65"/>
    </row>
    <row r="505" spans="1:6" s="66" customFormat="1" ht="34.5" customHeight="1">
      <c r="A505" s="64" t="s">
        <v>106</v>
      </c>
      <c r="B505" s="120" t="s">
        <v>213</v>
      </c>
      <c r="C505" s="121"/>
      <c r="D505" s="121"/>
      <c r="E505" s="122"/>
      <c r="F505" s="65"/>
    </row>
    <row r="506" spans="1:6" s="66" customFormat="1">
      <c r="A506" s="67"/>
      <c r="B506" s="34" t="s">
        <v>82</v>
      </c>
      <c r="C506" s="27">
        <v>3</v>
      </c>
      <c r="D506" s="74">
        <v>2850</v>
      </c>
      <c r="E506" s="9">
        <f t="shared" ref="E506:E518" si="5">C506*D506</f>
        <v>8550</v>
      </c>
      <c r="F506" s="65"/>
    </row>
    <row r="507" spans="1:6" s="66" customFormat="1">
      <c r="A507" s="67"/>
      <c r="B507" s="34" t="s">
        <v>83</v>
      </c>
      <c r="C507" s="27">
        <v>3</v>
      </c>
      <c r="D507" s="74">
        <v>2360</v>
      </c>
      <c r="E507" s="9">
        <f t="shared" si="5"/>
        <v>7080</v>
      </c>
      <c r="F507" s="65"/>
    </row>
    <row r="508" spans="1:6" s="66" customFormat="1">
      <c r="A508" s="67"/>
      <c r="B508" s="34" t="s">
        <v>99</v>
      </c>
      <c r="C508" s="27">
        <v>3</v>
      </c>
      <c r="D508" s="74">
        <v>1700</v>
      </c>
      <c r="E508" s="9">
        <f t="shared" si="5"/>
        <v>5100</v>
      </c>
      <c r="F508" s="65"/>
    </row>
    <row r="509" spans="1:6" s="66" customFormat="1">
      <c r="A509" s="67"/>
      <c r="B509" s="32" t="s">
        <v>84</v>
      </c>
      <c r="C509" s="27">
        <v>3</v>
      </c>
      <c r="D509" s="74">
        <v>1390</v>
      </c>
      <c r="E509" s="9">
        <f t="shared" si="5"/>
        <v>4170</v>
      </c>
      <c r="F509" s="65"/>
    </row>
    <row r="510" spans="1:6" s="66" customFormat="1">
      <c r="A510" s="67"/>
      <c r="B510" s="34" t="s">
        <v>85</v>
      </c>
      <c r="C510" s="27">
        <v>1</v>
      </c>
      <c r="D510" s="74">
        <v>1220</v>
      </c>
      <c r="E510" s="9">
        <f t="shared" si="5"/>
        <v>1220</v>
      </c>
      <c r="F510" s="65"/>
    </row>
    <row r="511" spans="1:6" s="66" customFormat="1">
      <c r="A511" s="67"/>
      <c r="B511" s="34" t="s">
        <v>100</v>
      </c>
      <c r="C511" s="27">
        <v>3</v>
      </c>
      <c r="D511" s="74">
        <v>2900</v>
      </c>
      <c r="E511" s="9">
        <f t="shared" si="5"/>
        <v>8700</v>
      </c>
      <c r="F511" s="65"/>
    </row>
    <row r="512" spans="1:6" s="66" customFormat="1">
      <c r="A512" s="67"/>
      <c r="B512" s="34" t="s">
        <v>101</v>
      </c>
      <c r="C512" s="27">
        <v>3</v>
      </c>
      <c r="D512" s="74">
        <v>2355</v>
      </c>
      <c r="E512" s="9">
        <f t="shared" si="5"/>
        <v>7065</v>
      </c>
      <c r="F512" s="65"/>
    </row>
    <row r="513" spans="1:6" s="66" customFormat="1">
      <c r="A513" s="67"/>
      <c r="B513" s="34" t="s">
        <v>102</v>
      </c>
      <c r="C513" s="27">
        <v>1</v>
      </c>
      <c r="D513" s="74">
        <v>1670</v>
      </c>
      <c r="E513" s="9">
        <f t="shared" si="5"/>
        <v>1670</v>
      </c>
      <c r="F513" s="65"/>
    </row>
    <row r="514" spans="1:6" s="66" customFormat="1">
      <c r="A514" s="67"/>
      <c r="B514" s="32" t="s">
        <v>89</v>
      </c>
      <c r="C514" s="27">
        <v>3</v>
      </c>
      <c r="D514" s="74">
        <v>54000</v>
      </c>
      <c r="E514" s="9">
        <f t="shared" si="5"/>
        <v>162000</v>
      </c>
      <c r="F514" s="65"/>
    </row>
    <row r="515" spans="1:6" s="66" customFormat="1">
      <c r="A515" s="67"/>
      <c r="B515" s="34" t="s">
        <v>103</v>
      </c>
      <c r="C515" s="27">
        <v>3</v>
      </c>
      <c r="D515" s="74">
        <v>7990</v>
      </c>
      <c r="E515" s="9">
        <f t="shared" si="5"/>
        <v>23970</v>
      </c>
      <c r="F515" s="65"/>
    </row>
    <row r="516" spans="1:6" s="66" customFormat="1">
      <c r="A516" s="67"/>
      <c r="B516" s="34" t="s">
        <v>91</v>
      </c>
      <c r="C516" s="27">
        <v>3</v>
      </c>
      <c r="D516" s="74">
        <v>9500</v>
      </c>
      <c r="E516" s="9">
        <f t="shared" si="5"/>
        <v>28500</v>
      </c>
      <c r="F516" s="65"/>
    </row>
    <row r="517" spans="1:6" s="66" customFormat="1">
      <c r="A517" s="67"/>
      <c r="B517" s="34" t="s">
        <v>104</v>
      </c>
      <c r="C517" s="27">
        <v>1</v>
      </c>
      <c r="D517" s="74">
        <v>10500</v>
      </c>
      <c r="E517" s="9">
        <f t="shared" si="5"/>
        <v>10500</v>
      </c>
      <c r="F517" s="65"/>
    </row>
    <row r="518" spans="1:6" s="66" customFormat="1">
      <c r="A518" s="67"/>
      <c r="B518" s="34" t="s">
        <v>94</v>
      </c>
      <c r="C518" s="27">
        <v>3</v>
      </c>
      <c r="D518" s="74">
        <v>7500</v>
      </c>
      <c r="E518" s="9">
        <f t="shared" si="5"/>
        <v>22500</v>
      </c>
      <c r="F518" s="65"/>
    </row>
    <row r="519" spans="1:6" s="66" customFormat="1">
      <c r="A519" s="42"/>
      <c r="B519" s="91" t="s">
        <v>301</v>
      </c>
      <c r="C519" s="92"/>
      <c r="D519" s="93"/>
      <c r="E519" s="73">
        <f>SUM(E506:E518)</f>
        <v>291025</v>
      </c>
      <c r="F519" s="69"/>
    </row>
    <row r="520" spans="1:6" s="66" customFormat="1">
      <c r="A520" s="64" t="s">
        <v>120</v>
      </c>
      <c r="B520" s="121" t="s">
        <v>107</v>
      </c>
      <c r="C520" s="121"/>
      <c r="D520" s="121"/>
      <c r="E520" s="122"/>
      <c r="F520" s="65"/>
    </row>
    <row r="521" spans="1:6" s="66" customFormat="1" ht="20.25" customHeight="1">
      <c r="A521" s="42"/>
      <c r="B521" s="102" t="s">
        <v>396</v>
      </c>
      <c r="C521" s="126"/>
      <c r="D521" s="126"/>
      <c r="E521" s="127"/>
      <c r="F521" s="65"/>
    </row>
    <row r="522" spans="1:6" s="66" customFormat="1">
      <c r="A522" s="67"/>
      <c r="B522" s="36" t="s">
        <v>108</v>
      </c>
      <c r="C522" s="27">
        <v>60</v>
      </c>
      <c r="D522" s="75">
        <v>1299</v>
      </c>
      <c r="E522" s="9">
        <f t="shared" ref="E522:E535" si="6">C522*D522</f>
        <v>77940</v>
      </c>
      <c r="F522" s="65"/>
    </row>
    <row r="523" spans="1:6" s="66" customFormat="1">
      <c r="A523" s="67"/>
      <c r="B523" s="36" t="s">
        <v>109</v>
      </c>
      <c r="C523" s="27">
        <v>12</v>
      </c>
      <c r="D523" s="75">
        <v>1300</v>
      </c>
      <c r="E523" s="9">
        <f t="shared" si="6"/>
        <v>15600</v>
      </c>
      <c r="F523" s="65"/>
    </row>
    <row r="524" spans="1:6" s="66" customFormat="1">
      <c r="A524" s="67"/>
      <c r="B524" s="37" t="s">
        <v>110</v>
      </c>
      <c r="C524" s="27">
        <v>12</v>
      </c>
      <c r="D524" s="75">
        <v>2340</v>
      </c>
      <c r="E524" s="9">
        <f t="shared" si="6"/>
        <v>28080</v>
      </c>
      <c r="F524" s="65"/>
    </row>
    <row r="525" spans="1:6" s="66" customFormat="1">
      <c r="A525" s="67"/>
      <c r="B525" s="36" t="s">
        <v>111</v>
      </c>
      <c r="C525" s="27">
        <v>4</v>
      </c>
      <c r="D525" s="75">
        <v>3850</v>
      </c>
      <c r="E525" s="9">
        <f t="shared" si="6"/>
        <v>15400</v>
      </c>
      <c r="F525" s="65"/>
    </row>
    <row r="526" spans="1:6" s="66" customFormat="1">
      <c r="A526" s="67"/>
      <c r="B526" s="36" t="s">
        <v>112</v>
      </c>
      <c r="C526" s="27">
        <v>15</v>
      </c>
      <c r="D526" s="75">
        <v>1904</v>
      </c>
      <c r="E526" s="9">
        <f t="shared" si="6"/>
        <v>28560</v>
      </c>
      <c r="F526" s="65"/>
    </row>
    <row r="527" spans="1:6" s="66" customFormat="1">
      <c r="A527" s="67"/>
      <c r="B527" s="37" t="s">
        <v>113</v>
      </c>
      <c r="C527" s="27">
        <v>1</v>
      </c>
      <c r="D527" s="75">
        <v>4505</v>
      </c>
      <c r="E527" s="9">
        <f t="shared" si="6"/>
        <v>4505</v>
      </c>
      <c r="F527" s="65"/>
    </row>
    <row r="528" spans="1:6" s="66" customFormat="1">
      <c r="A528" s="67"/>
      <c r="B528" s="36" t="s">
        <v>114</v>
      </c>
      <c r="C528" s="27">
        <v>10</v>
      </c>
      <c r="D528" s="75">
        <v>1950</v>
      </c>
      <c r="E528" s="9">
        <f t="shared" si="6"/>
        <v>19500</v>
      </c>
      <c r="F528" s="65"/>
    </row>
    <row r="529" spans="1:6" s="66" customFormat="1">
      <c r="A529" s="67"/>
      <c r="B529" s="36" t="s">
        <v>115</v>
      </c>
      <c r="C529" s="27">
        <v>4</v>
      </c>
      <c r="D529" s="75">
        <v>3870</v>
      </c>
      <c r="E529" s="9">
        <f t="shared" si="6"/>
        <v>15480</v>
      </c>
      <c r="F529" s="65"/>
    </row>
    <row r="530" spans="1:6" s="66" customFormat="1">
      <c r="A530" s="67"/>
      <c r="B530" s="36" t="s">
        <v>116</v>
      </c>
      <c r="C530" s="27">
        <v>10</v>
      </c>
      <c r="D530" s="75">
        <v>3812</v>
      </c>
      <c r="E530" s="9">
        <f t="shared" si="6"/>
        <v>38120</v>
      </c>
      <c r="F530" s="65"/>
    </row>
    <row r="531" spans="1:6" s="66" customFormat="1">
      <c r="A531" s="42"/>
      <c r="B531" s="92" t="s">
        <v>301</v>
      </c>
      <c r="C531" s="92"/>
      <c r="D531" s="93"/>
      <c r="E531" s="2">
        <f>SUM(E522:E530)</f>
        <v>243185</v>
      </c>
      <c r="F531" s="65"/>
    </row>
    <row r="532" spans="1:6" s="77" customFormat="1" ht="16.5" customHeight="1">
      <c r="A532" s="42"/>
      <c r="B532" s="128" t="s">
        <v>397</v>
      </c>
      <c r="C532" s="128"/>
      <c r="D532" s="128"/>
      <c r="E532" s="128"/>
      <c r="F532" s="76"/>
    </row>
    <row r="533" spans="1:6" s="66" customFormat="1">
      <c r="A533" s="67"/>
      <c r="B533" s="37" t="s">
        <v>117</v>
      </c>
      <c r="C533" s="27">
        <v>10</v>
      </c>
      <c r="D533" s="75">
        <v>272</v>
      </c>
      <c r="E533" s="9">
        <f>C533*D533</f>
        <v>2720</v>
      </c>
      <c r="F533" s="65"/>
    </row>
    <row r="534" spans="1:6" s="66" customFormat="1">
      <c r="A534" s="67"/>
      <c r="B534" s="36" t="s">
        <v>118</v>
      </c>
      <c r="C534" s="27">
        <v>10</v>
      </c>
      <c r="D534" s="75">
        <v>800</v>
      </c>
      <c r="E534" s="9">
        <f>C534*D534</f>
        <v>8000</v>
      </c>
      <c r="F534" s="65"/>
    </row>
    <row r="535" spans="1:6" s="66" customFormat="1" ht="31.5">
      <c r="A535" s="67"/>
      <c r="B535" s="36" t="s">
        <v>119</v>
      </c>
      <c r="C535" s="27">
        <v>6</v>
      </c>
      <c r="D535" s="75">
        <v>749</v>
      </c>
      <c r="E535" s="9">
        <f t="shared" si="6"/>
        <v>4494</v>
      </c>
      <c r="F535" s="65"/>
    </row>
    <row r="536" spans="1:6" s="66" customFormat="1">
      <c r="A536" s="42"/>
      <c r="B536" s="92" t="s">
        <v>303</v>
      </c>
      <c r="C536" s="92"/>
      <c r="D536" s="93"/>
      <c r="E536" s="2">
        <f>SUM(E533:E535)</f>
        <v>15214</v>
      </c>
      <c r="F536" s="65"/>
    </row>
    <row r="537" spans="1:6" s="66" customFormat="1">
      <c r="A537" s="72"/>
      <c r="B537" s="92" t="s">
        <v>306</v>
      </c>
      <c r="C537" s="92"/>
      <c r="D537" s="93"/>
      <c r="E537" s="73">
        <f>E531+E536</f>
        <v>258399</v>
      </c>
      <c r="F537" s="65"/>
    </row>
    <row r="538" spans="1:6" s="66" customFormat="1" ht="33.75" customHeight="1">
      <c r="A538" s="64" t="s">
        <v>125</v>
      </c>
      <c r="B538" s="120" t="s">
        <v>214</v>
      </c>
      <c r="C538" s="121"/>
      <c r="D538" s="121"/>
      <c r="E538" s="122"/>
      <c r="F538" s="65"/>
    </row>
    <row r="539" spans="1:6" s="66" customFormat="1">
      <c r="A539" s="67"/>
      <c r="B539" s="4" t="s">
        <v>121</v>
      </c>
      <c r="C539" s="1">
        <v>2</v>
      </c>
      <c r="D539" s="9">
        <v>54600</v>
      </c>
      <c r="E539" s="9">
        <f>C539*D539</f>
        <v>109200</v>
      </c>
      <c r="F539" s="65"/>
    </row>
    <row r="540" spans="1:6" s="66" customFormat="1" ht="31.5">
      <c r="A540" s="67"/>
      <c r="B540" s="4" t="s">
        <v>122</v>
      </c>
      <c r="C540" s="1">
        <v>1</v>
      </c>
      <c r="D540" s="9">
        <v>552000</v>
      </c>
      <c r="E540" s="9">
        <f>C540*D540</f>
        <v>552000</v>
      </c>
      <c r="F540" s="65"/>
    </row>
    <row r="541" spans="1:6" s="66" customFormat="1" ht="31.5">
      <c r="A541" s="67"/>
      <c r="B541" s="10" t="s">
        <v>123</v>
      </c>
      <c r="C541" s="1">
        <v>1</v>
      </c>
      <c r="D541" s="9">
        <v>222000</v>
      </c>
      <c r="E541" s="9">
        <f>C541*D541</f>
        <v>222000</v>
      </c>
      <c r="F541" s="65"/>
    </row>
    <row r="542" spans="1:6" s="66" customFormat="1">
      <c r="A542" s="67"/>
      <c r="B542" s="4" t="s">
        <v>124</v>
      </c>
      <c r="C542" s="1">
        <v>2</v>
      </c>
      <c r="D542" s="9">
        <v>58000</v>
      </c>
      <c r="E542" s="9">
        <f>C542*D542</f>
        <v>116000</v>
      </c>
      <c r="F542" s="65"/>
    </row>
    <row r="543" spans="1:6" s="66" customFormat="1">
      <c r="A543" s="72"/>
      <c r="B543" s="91" t="s">
        <v>301</v>
      </c>
      <c r="C543" s="92"/>
      <c r="D543" s="93"/>
      <c r="E543" s="78">
        <f>SUM(E539:E542)</f>
        <v>999200</v>
      </c>
      <c r="F543" s="65"/>
    </row>
    <row r="544" spans="1:6" s="66" customFormat="1" ht="37.5" customHeight="1">
      <c r="A544" s="64" t="s">
        <v>142</v>
      </c>
      <c r="B544" s="120" t="s">
        <v>126</v>
      </c>
      <c r="C544" s="121"/>
      <c r="D544" s="121"/>
      <c r="E544" s="122"/>
      <c r="F544" s="65"/>
    </row>
    <row r="545" spans="1:6" s="66" customFormat="1">
      <c r="A545" s="67"/>
      <c r="B545" s="32" t="s">
        <v>127</v>
      </c>
      <c r="C545" s="27">
        <v>2</v>
      </c>
      <c r="D545" s="40">
        <v>33314</v>
      </c>
      <c r="E545" s="9">
        <f t="shared" ref="E545:E560" si="7">C545*D545</f>
        <v>66628</v>
      </c>
      <c r="F545" s="65"/>
    </row>
    <row r="546" spans="1:6" s="66" customFormat="1">
      <c r="A546" s="67"/>
      <c r="B546" s="32" t="s">
        <v>128</v>
      </c>
      <c r="C546" s="27">
        <v>2</v>
      </c>
      <c r="D546" s="40">
        <v>22308</v>
      </c>
      <c r="E546" s="9">
        <f t="shared" si="7"/>
        <v>44616</v>
      </c>
      <c r="F546" s="65"/>
    </row>
    <row r="547" spans="1:6" s="66" customFormat="1">
      <c r="A547" s="67"/>
      <c r="B547" s="34" t="s">
        <v>129</v>
      </c>
      <c r="C547" s="27">
        <v>1</v>
      </c>
      <c r="D547" s="40">
        <v>323004</v>
      </c>
      <c r="E547" s="9">
        <f t="shared" si="7"/>
        <v>323004</v>
      </c>
      <c r="F547" s="65"/>
    </row>
    <row r="548" spans="1:6" s="66" customFormat="1" ht="31.5">
      <c r="A548" s="67"/>
      <c r="B548" s="32" t="s">
        <v>130</v>
      </c>
      <c r="C548" s="27">
        <v>20</v>
      </c>
      <c r="D548" s="40">
        <v>11900</v>
      </c>
      <c r="E548" s="9">
        <f t="shared" si="7"/>
        <v>238000</v>
      </c>
      <c r="F548" s="65"/>
    </row>
    <row r="549" spans="1:6" s="66" customFormat="1" ht="31.5">
      <c r="A549" s="67"/>
      <c r="B549" s="34" t="s">
        <v>131</v>
      </c>
      <c r="C549" s="27">
        <v>1</v>
      </c>
      <c r="D549" s="40">
        <v>55000</v>
      </c>
      <c r="E549" s="9">
        <f t="shared" si="7"/>
        <v>55000</v>
      </c>
      <c r="F549" s="65"/>
    </row>
    <row r="550" spans="1:6" s="66" customFormat="1" ht="31.5">
      <c r="A550" s="67"/>
      <c r="B550" s="32" t="s">
        <v>132</v>
      </c>
      <c r="C550" s="27">
        <v>1</v>
      </c>
      <c r="D550" s="40">
        <v>39800</v>
      </c>
      <c r="E550" s="9">
        <f t="shared" si="7"/>
        <v>39800</v>
      </c>
      <c r="F550" s="65"/>
    </row>
    <row r="551" spans="1:6" s="66" customFormat="1" ht="31.5">
      <c r="A551" s="67"/>
      <c r="B551" s="34" t="s">
        <v>133</v>
      </c>
      <c r="C551" s="27">
        <v>3</v>
      </c>
      <c r="D551" s="40">
        <v>28700</v>
      </c>
      <c r="E551" s="9">
        <f t="shared" si="7"/>
        <v>86100</v>
      </c>
      <c r="F551" s="65"/>
    </row>
    <row r="552" spans="1:6" s="66" customFormat="1" ht="31.5">
      <c r="A552" s="67"/>
      <c r="B552" s="32" t="s">
        <v>134</v>
      </c>
      <c r="C552" s="27">
        <v>3</v>
      </c>
      <c r="D552" s="40">
        <v>6500</v>
      </c>
      <c r="E552" s="9">
        <f t="shared" si="7"/>
        <v>19500</v>
      </c>
      <c r="F552" s="65"/>
    </row>
    <row r="553" spans="1:6" s="66" customFormat="1" ht="31.5">
      <c r="A553" s="67"/>
      <c r="B553" s="34" t="s">
        <v>135</v>
      </c>
      <c r="C553" s="27">
        <v>1</v>
      </c>
      <c r="D553" s="40">
        <v>90000</v>
      </c>
      <c r="E553" s="9">
        <f t="shared" si="7"/>
        <v>90000</v>
      </c>
      <c r="F553" s="65"/>
    </row>
    <row r="554" spans="1:6" s="66" customFormat="1" ht="31.5">
      <c r="A554" s="67"/>
      <c r="B554" s="32" t="s">
        <v>136</v>
      </c>
      <c r="C554" s="27">
        <v>5</v>
      </c>
      <c r="D554" s="40">
        <v>105000</v>
      </c>
      <c r="E554" s="9">
        <f t="shared" si="7"/>
        <v>525000</v>
      </c>
      <c r="F554" s="65"/>
    </row>
    <row r="555" spans="1:6" s="66" customFormat="1" ht="31.5">
      <c r="A555" s="67"/>
      <c r="B555" s="34" t="s">
        <v>137</v>
      </c>
      <c r="C555" s="27">
        <v>1</v>
      </c>
      <c r="D555" s="40">
        <v>130000</v>
      </c>
      <c r="E555" s="9">
        <f t="shared" si="7"/>
        <v>130000</v>
      </c>
      <c r="F555" s="65"/>
    </row>
    <row r="556" spans="1:6" s="66" customFormat="1" ht="31.5">
      <c r="A556" s="67"/>
      <c r="B556" s="32" t="s">
        <v>138</v>
      </c>
      <c r="C556" s="27">
        <v>1</v>
      </c>
      <c r="D556" s="40">
        <v>57310</v>
      </c>
      <c r="E556" s="9">
        <f t="shared" si="7"/>
        <v>57310</v>
      </c>
      <c r="F556" s="65"/>
    </row>
    <row r="557" spans="1:6" s="66" customFormat="1">
      <c r="A557" s="67"/>
      <c r="B557" s="34" t="s">
        <v>139</v>
      </c>
      <c r="C557" s="27">
        <v>2</v>
      </c>
      <c r="D557" s="40">
        <v>44847</v>
      </c>
      <c r="E557" s="9">
        <f t="shared" si="7"/>
        <v>89694</v>
      </c>
      <c r="F557" s="65"/>
    </row>
    <row r="558" spans="1:6" s="66" customFormat="1">
      <c r="A558" s="67"/>
      <c r="B558" s="32" t="s">
        <v>307</v>
      </c>
      <c r="C558" s="27">
        <v>1</v>
      </c>
      <c r="D558" s="40">
        <v>10300</v>
      </c>
      <c r="E558" s="9">
        <f t="shared" si="7"/>
        <v>10300</v>
      </c>
      <c r="F558" s="65"/>
    </row>
    <row r="559" spans="1:6" s="66" customFormat="1" ht="21.75" customHeight="1">
      <c r="A559" s="67"/>
      <c r="B559" s="32" t="s">
        <v>140</v>
      </c>
      <c r="C559" s="27">
        <v>2</v>
      </c>
      <c r="D559" s="40">
        <v>33000</v>
      </c>
      <c r="E559" s="9">
        <f t="shared" si="7"/>
        <v>66000</v>
      </c>
      <c r="F559" s="65"/>
    </row>
    <row r="560" spans="1:6" s="66" customFormat="1">
      <c r="A560" s="67"/>
      <c r="B560" s="34" t="s">
        <v>141</v>
      </c>
      <c r="C560" s="27">
        <v>4</v>
      </c>
      <c r="D560" s="40">
        <v>20500</v>
      </c>
      <c r="E560" s="9">
        <f t="shared" si="7"/>
        <v>82000</v>
      </c>
      <c r="F560" s="65"/>
    </row>
    <row r="561" spans="1:6" s="66" customFormat="1">
      <c r="A561" s="72"/>
      <c r="B561" s="91" t="s">
        <v>301</v>
      </c>
      <c r="C561" s="92"/>
      <c r="D561" s="93"/>
      <c r="E561" s="73">
        <f>SUM(E545:E560)</f>
        <v>1922952</v>
      </c>
      <c r="F561" s="65"/>
    </row>
    <row r="562" spans="1:6" s="66" customFormat="1" ht="33.75" customHeight="1">
      <c r="A562" s="79" t="s">
        <v>152</v>
      </c>
      <c r="B562" s="120" t="s">
        <v>143</v>
      </c>
      <c r="C562" s="121"/>
      <c r="D562" s="121"/>
      <c r="E562" s="122"/>
      <c r="F562" s="65"/>
    </row>
    <row r="563" spans="1:6" s="66" customFormat="1">
      <c r="A563" s="67"/>
      <c r="B563" s="34" t="s">
        <v>144</v>
      </c>
      <c r="C563" s="27">
        <v>1</v>
      </c>
      <c r="D563" s="40">
        <f>1180+1220+1545+4332+6720+8640+10140+10920+22608+22260+27600+35016+1175+1550+940+1285+550+600+80+240</f>
        <v>158601</v>
      </c>
      <c r="E563" s="9">
        <f t="shared" ref="E563:E575" si="8">C563*D563</f>
        <v>158601</v>
      </c>
      <c r="F563" s="65"/>
    </row>
    <row r="564" spans="1:6" s="66" customFormat="1">
      <c r="A564" s="67"/>
      <c r="B564" s="34" t="s">
        <v>145</v>
      </c>
      <c r="C564" s="27">
        <v>1</v>
      </c>
      <c r="D564" s="40">
        <v>40715</v>
      </c>
      <c r="E564" s="9">
        <f t="shared" si="8"/>
        <v>40715</v>
      </c>
      <c r="F564" s="65"/>
    </row>
    <row r="565" spans="1:6" s="66" customFormat="1">
      <c r="A565" s="67"/>
      <c r="B565" s="32" t="s">
        <v>146</v>
      </c>
      <c r="C565" s="27">
        <v>1</v>
      </c>
      <c r="D565" s="40">
        <v>20305</v>
      </c>
      <c r="E565" s="9">
        <f t="shared" si="8"/>
        <v>20305</v>
      </c>
      <c r="F565" s="65"/>
    </row>
    <row r="566" spans="1:6" s="66" customFormat="1">
      <c r="A566" s="67"/>
      <c r="B566" s="34" t="s">
        <v>147</v>
      </c>
      <c r="C566" s="27">
        <v>1</v>
      </c>
      <c r="D566" s="40">
        <v>19785</v>
      </c>
      <c r="E566" s="9">
        <f t="shared" si="8"/>
        <v>19785</v>
      </c>
      <c r="F566" s="65"/>
    </row>
    <row r="567" spans="1:6" s="66" customFormat="1">
      <c r="A567" s="67"/>
      <c r="B567" s="34" t="s">
        <v>148</v>
      </c>
      <c r="C567" s="27">
        <v>2</v>
      </c>
      <c r="D567" s="40">
        <v>15437</v>
      </c>
      <c r="E567" s="9">
        <f t="shared" si="8"/>
        <v>30874</v>
      </c>
      <c r="F567" s="65"/>
    </row>
    <row r="568" spans="1:6" s="66" customFormat="1">
      <c r="A568" s="67"/>
      <c r="B568" s="34" t="s">
        <v>398</v>
      </c>
      <c r="C568" s="27">
        <v>2</v>
      </c>
      <c r="D568" s="40">
        <v>50140</v>
      </c>
      <c r="E568" s="9">
        <f t="shared" si="8"/>
        <v>100280</v>
      </c>
      <c r="F568" s="65"/>
    </row>
    <row r="569" spans="1:6" s="66" customFormat="1">
      <c r="A569" s="67"/>
      <c r="B569" s="34" t="s">
        <v>308</v>
      </c>
      <c r="C569" s="27">
        <v>7</v>
      </c>
      <c r="D569" s="40">
        <v>11504</v>
      </c>
      <c r="E569" s="9">
        <f t="shared" si="8"/>
        <v>80528</v>
      </c>
      <c r="F569" s="65"/>
    </row>
    <row r="570" spans="1:6" s="66" customFormat="1">
      <c r="A570" s="67"/>
      <c r="B570" s="32" t="s">
        <v>149</v>
      </c>
      <c r="C570" s="27">
        <v>2</v>
      </c>
      <c r="D570" s="40">
        <v>32398</v>
      </c>
      <c r="E570" s="9">
        <f t="shared" si="8"/>
        <v>64796</v>
      </c>
      <c r="F570" s="65"/>
    </row>
    <row r="571" spans="1:6" s="66" customFormat="1">
      <c r="A571" s="67"/>
      <c r="B571" s="34" t="s">
        <v>150</v>
      </c>
      <c r="C571" s="27">
        <v>6</v>
      </c>
      <c r="D571" s="40">
        <v>2965</v>
      </c>
      <c r="E571" s="9">
        <f t="shared" si="8"/>
        <v>17790</v>
      </c>
      <c r="F571" s="65"/>
    </row>
    <row r="572" spans="1:6" s="66" customFormat="1">
      <c r="A572" s="67"/>
      <c r="B572" s="34" t="s">
        <v>151</v>
      </c>
      <c r="C572" s="27">
        <v>1</v>
      </c>
      <c r="D572" s="40">
        <v>28515</v>
      </c>
      <c r="E572" s="9">
        <f t="shared" si="8"/>
        <v>28515</v>
      </c>
      <c r="F572" s="65"/>
    </row>
    <row r="573" spans="1:6" s="66" customFormat="1">
      <c r="A573" s="67"/>
      <c r="B573" s="32" t="s">
        <v>309</v>
      </c>
      <c r="C573" s="27">
        <v>1</v>
      </c>
      <c r="D573" s="40">
        <v>19768</v>
      </c>
      <c r="E573" s="9">
        <f t="shared" si="8"/>
        <v>19768</v>
      </c>
      <c r="F573" s="65"/>
    </row>
    <row r="574" spans="1:6" s="66" customFormat="1">
      <c r="A574" s="67"/>
      <c r="B574" s="34" t="s">
        <v>310</v>
      </c>
      <c r="C574" s="27">
        <v>1</v>
      </c>
      <c r="D574" s="40">
        <v>12734</v>
      </c>
      <c r="E574" s="9">
        <f t="shared" si="8"/>
        <v>12734</v>
      </c>
      <c r="F574" s="65"/>
    </row>
    <row r="575" spans="1:6" s="66" customFormat="1">
      <c r="A575" s="67"/>
      <c r="B575" s="34" t="s">
        <v>311</v>
      </c>
      <c r="C575" s="27">
        <v>1</v>
      </c>
      <c r="D575" s="40">
        <v>18865</v>
      </c>
      <c r="E575" s="9">
        <f t="shared" si="8"/>
        <v>18865</v>
      </c>
      <c r="F575" s="65"/>
    </row>
    <row r="576" spans="1:6" s="66" customFormat="1">
      <c r="A576" s="42"/>
      <c r="B576" s="91" t="s">
        <v>301</v>
      </c>
      <c r="C576" s="92"/>
      <c r="D576" s="93"/>
      <c r="E576" s="73">
        <f>SUM(E563:E575)</f>
        <v>613556</v>
      </c>
      <c r="F576" s="65"/>
    </row>
    <row r="577" spans="1:6" s="66" customFormat="1" ht="33.75" customHeight="1">
      <c r="A577" s="79" t="s">
        <v>158</v>
      </c>
      <c r="B577" s="120" t="s">
        <v>153</v>
      </c>
      <c r="C577" s="121"/>
      <c r="D577" s="121"/>
      <c r="E577" s="122"/>
      <c r="F577" s="65"/>
    </row>
    <row r="578" spans="1:6" s="66" customFormat="1">
      <c r="A578" s="67"/>
      <c r="B578" s="32" t="s">
        <v>154</v>
      </c>
      <c r="C578" s="27">
        <v>1</v>
      </c>
      <c r="D578" s="40">
        <v>91256</v>
      </c>
      <c r="E578" s="9">
        <f>C578*D578</f>
        <v>91256</v>
      </c>
      <c r="F578" s="65"/>
    </row>
    <row r="579" spans="1:6" s="66" customFormat="1">
      <c r="A579" s="67"/>
      <c r="B579" s="32" t="s">
        <v>155</v>
      </c>
      <c r="C579" s="27">
        <v>3</v>
      </c>
      <c r="D579" s="40">
        <v>132545</v>
      </c>
      <c r="E579" s="9">
        <f>C579*D579</f>
        <v>397635</v>
      </c>
      <c r="F579" s="65"/>
    </row>
    <row r="580" spans="1:6" s="66" customFormat="1">
      <c r="A580" s="67"/>
      <c r="B580" s="32" t="s">
        <v>156</v>
      </c>
      <c r="C580" s="27">
        <v>1</v>
      </c>
      <c r="D580" s="40">
        <v>187020</v>
      </c>
      <c r="E580" s="9">
        <f>C580*D580</f>
        <v>187020</v>
      </c>
      <c r="F580" s="65"/>
    </row>
    <row r="581" spans="1:6" s="66" customFormat="1">
      <c r="A581" s="67"/>
      <c r="B581" s="32" t="s">
        <v>157</v>
      </c>
      <c r="C581" s="27">
        <v>1</v>
      </c>
      <c r="D581" s="40">
        <v>4810</v>
      </c>
      <c r="E581" s="9">
        <f>C581*D581</f>
        <v>4810</v>
      </c>
      <c r="F581" s="65"/>
    </row>
    <row r="582" spans="1:6" s="66" customFormat="1">
      <c r="A582" s="42"/>
      <c r="B582" s="91" t="s">
        <v>301</v>
      </c>
      <c r="C582" s="92"/>
      <c r="D582" s="93"/>
      <c r="E582" s="73">
        <f>SUM(E578:E581)</f>
        <v>680721</v>
      </c>
      <c r="F582" s="65"/>
    </row>
    <row r="583" spans="1:6" s="66" customFormat="1" ht="26.25" customHeight="1">
      <c r="A583" s="79" t="s">
        <v>205</v>
      </c>
      <c r="B583" s="120" t="s">
        <v>159</v>
      </c>
      <c r="C583" s="121"/>
      <c r="D583" s="121"/>
      <c r="E583" s="122"/>
      <c r="F583" s="65"/>
    </row>
    <row r="584" spans="1:6" s="66" customFormat="1" ht="31.5">
      <c r="A584" s="67"/>
      <c r="B584" s="35" t="s">
        <v>203</v>
      </c>
      <c r="C584" s="27">
        <v>1</v>
      </c>
      <c r="D584" s="80">
        <v>1000000</v>
      </c>
      <c r="E584" s="9">
        <f>C584*D584</f>
        <v>1000000</v>
      </c>
      <c r="F584" s="65"/>
    </row>
    <row r="585" spans="1:6" s="66" customFormat="1" ht="31.5">
      <c r="A585" s="67"/>
      <c r="B585" s="26" t="s">
        <v>204</v>
      </c>
      <c r="C585" s="27">
        <v>1</v>
      </c>
      <c r="D585" s="40">
        <v>480994</v>
      </c>
      <c r="E585" s="9">
        <f>C585*D585</f>
        <v>480994</v>
      </c>
      <c r="F585" s="65"/>
    </row>
    <row r="586" spans="1:6" s="66" customFormat="1">
      <c r="A586" s="42"/>
      <c r="B586" s="91" t="s">
        <v>301</v>
      </c>
      <c r="C586" s="92"/>
      <c r="D586" s="93"/>
      <c r="E586" s="73">
        <f>SUM(E584:E585)</f>
        <v>1480994</v>
      </c>
      <c r="F586" s="65"/>
    </row>
    <row r="587" spans="1:6" s="66" customFormat="1" ht="31.5" customHeight="1">
      <c r="A587" s="79" t="s">
        <v>218</v>
      </c>
      <c r="B587" s="120" t="s">
        <v>206</v>
      </c>
      <c r="C587" s="121"/>
      <c r="D587" s="121"/>
      <c r="E587" s="122"/>
      <c r="F587" s="65"/>
    </row>
    <row r="588" spans="1:6" s="66" customFormat="1">
      <c r="A588" s="67"/>
      <c r="B588" s="120" t="s">
        <v>399</v>
      </c>
      <c r="C588" s="121"/>
      <c r="D588" s="121"/>
      <c r="E588" s="122"/>
      <c r="F588" s="65"/>
    </row>
    <row r="589" spans="1:6" s="66" customFormat="1">
      <c r="A589" s="67"/>
      <c r="B589" s="136" t="s">
        <v>207</v>
      </c>
      <c r="C589" s="137"/>
      <c r="D589" s="138"/>
      <c r="E589" s="2">
        <v>3111047</v>
      </c>
      <c r="F589" s="65"/>
    </row>
    <row r="590" spans="1:6" s="66" customFormat="1">
      <c r="A590" s="41"/>
      <c r="B590" s="120" t="s">
        <v>397</v>
      </c>
      <c r="C590" s="121"/>
      <c r="D590" s="121"/>
      <c r="E590" s="122"/>
      <c r="F590" s="65"/>
    </row>
    <row r="591" spans="1:6" s="66" customFormat="1">
      <c r="A591" s="67"/>
      <c r="B591" s="38" t="s">
        <v>208</v>
      </c>
      <c r="C591" s="39">
        <v>27</v>
      </c>
      <c r="D591" s="40">
        <v>126</v>
      </c>
      <c r="E591" s="9">
        <f t="shared" ref="E591:E599" si="9">C591*D591</f>
        <v>3402</v>
      </c>
      <c r="F591" s="65"/>
    </row>
    <row r="592" spans="1:6" s="66" customFormat="1">
      <c r="A592" s="67"/>
      <c r="B592" s="38" t="s">
        <v>209</v>
      </c>
      <c r="C592" s="39">
        <v>97</v>
      </c>
      <c r="D592" s="40">
        <v>423</v>
      </c>
      <c r="E592" s="9">
        <f t="shared" si="9"/>
        <v>41031</v>
      </c>
      <c r="F592" s="65"/>
    </row>
    <row r="593" spans="1:7" s="66" customFormat="1">
      <c r="A593" s="67"/>
      <c r="B593" s="38" t="s">
        <v>210</v>
      </c>
      <c r="C593" s="39">
        <v>90</v>
      </c>
      <c r="D593" s="40">
        <v>1058</v>
      </c>
      <c r="E593" s="9">
        <f t="shared" si="9"/>
        <v>95220</v>
      </c>
      <c r="F593" s="65"/>
    </row>
    <row r="594" spans="1:7" s="66" customFormat="1">
      <c r="A594" s="42"/>
      <c r="B594" s="117" t="s">
        <v>303</v>
      </c>
      <c r="C594" s="118"/>
      <c r="D594" s="119"/>
      <c r="E594" s="2">
        <f>SUM(E591:E593)</f>
        <v>139653</v>
      </c>
      <c r="F594" s="65"/>
    </row>
    <row r="595" spans="1:7" s="66" customFormat="1">
      <c r="A595" s="43"/>
      <c r="B595" s="120" t="s">
        <v>396</v>
      </c>
      <c r="C595" s="121"/>
      <c r="D595" s="121"/>
      <c r="E595" s="122"/>
      <c r="F595" s="65"/>
    </row>
    <row r="596" spans="1:7" s="66" customFormat="1">
      <c r="A596" s="67"/>
      <c r="B596" s="38" t="s">
        <v>211</v>
      </c>
      <c r="C596" s="39">
        <v>10</v>
      </c>
      <c r="D596" s="40">
        <v>3384</v>
      </c>
      <c r="E596" s="9">
        <f t="shared" si="9"/>
        <v>33840</v>
      </c>
      <c r="F596" s="65"/>
    </row>
    <row r="597" spans="1:7" s="66" customFormat="1" ht="31.5">
      <c r="A597" s="67"/>
      <c r="B597" s="44" t="s">
        <v>189</v>
      </c>
      <c r="C597" s="39">
        <v>1</v>
      </c>
      <c r="D597" s="40">
        <v>17905</v>
      </c>
      <c r="E597" s="9">
        <f t="shared" si="9"/>
        <v>17905</v>
      </c>
      <c r="F597" s="65"/>
    </row>
    <row r="598" spans="1:7" s="66" customFormat="1">
      <c r="A598" s="67"/>
      <c r="B598" s="45" t="s">
        <v>190</v>
      </c>
      <c r="C598" s="39">
        <v>2</v>
      </c>
      <c r="D598" s="40">
        <v>11685</v>
      </c>
      <c r="E598" s="9">
        <f t="shared" si="9"/>
        <v>23370</v>
      </c>
      <c r="F598" s="65"/>
    </row>
    <row r="599" spans="1:7" s="66" customFormat="1" ht="31.5">
      <c r="A599" s="67"/>
      <c r="B599" s="46" t="s">
        <v>212</v>
      </c>
      <c r="C599" s="39">
        <v>2</v>
      </c>
      <c r="D599" s="40">
        <v>2096</v>
      </c>
      <c r="E599" s="9">
        <f t="shared" si="9"/>
        <v>4192</v>
      </c>
      <c r="F599" s="65"/>
    </row>
    <row r="600" spans="1:7" s="61" customFormat="1">
      <c r="A600" s="25"/>
      <c r="B600" s="117" t="s">
        <v>301</v>
      </c>
      <c r="C600" s="118"/>
      <c r="D600" s="119"/>
      <c r="E600" s="2">
        <f>SUM(E596:E599)</f>
        <v>79307</v>
      </c>
      <c r="F600" s="60"/>
    </row>
    <row r="601" spans="1:7" s="61" customFormat="1">
      <c r="A601" s="81"/>
      <c r="B601" s="117" t="s">
        <v>312</v>
      </c>
      <c r="C601" s="118"/>
      <c r="D601" s="119"/>
      <c r="E601" s="47">
        <f>E600+E594+E589</f>
        <v>3330007</v>
      </c>
      <c r="F601" s="60"/>
    </row>
    <row r="602" spans="1:7" s="61" customFormat="1">
      <c r="A602" s="95" t="s">
        <v>227</v>
      </c>
      <c r="B602" s="96"/>
      <c r="C602" s="96"/>
      <c r="D602" s="97"/>
      <c r="E602" s="18">
        <f>E408+E409+E410</f>
        <v>41282551</v>
      </c>
      <c r="F602" s="60"/>
    </row>
    <row r="603" spans="1:7" s="61" customFormat="1" ht="18" customHeight="1">
      <c r="A603" s="139" t="s">
        <v>313</v>
      </c>
      <c r="B603" s="139"/>
      <c r="C603" s="139"/>
      <c r="D603" s="139"/>
      <c r="E603" s="47">
        <f>E602+E406</f>
        <v>51851631</v>
      </c>
      <c r="F603" s="60"/>
      <c r="G603" s="63"/>
    </row>
    <row r="604" spans="1:7" s="52" customFormat="1">
      <c r="A604" s="114"/>
      <c r="B604" s="115"/>
      <c r="C604" s="115"/>
      <c r="D604" s="115"/>
      <c r="E604" s="116"/>
    </row>
    <row r="605" spans="1:7" s="66" customFormat="1">
      <c r="A605" s="82"/>
      <c r="B605" s="133" t="s">
        <v>38</v>
      </c>
      <c r="C605" s="134"/>
      <c r="D605" s="135"/>
      <c r="E605" s="55">
        <f>E397+E400+E603</f>
        <v>292434178</v>
      </c>
    </row>
    <row r="606" spans="1:7">
      <c r="A606" s="87"/>
    </row>
    <row r="607" spans="1:7">
      <c r="A607" s="87"/>
      <c r="E607" s="88">
        <v>292434178</v>
      </c>
    </row>
  </sheetData>
  <mergeCells count="454">
    <mergeCell ref="A19:E19"/>
    <mergeCell ref="A22:E22"/>
    <mergeCell ref="A18:E18"/>
    <mergeCell ref="B17:D17"/>
    <mergeCell ref="B20:D20"/>
    <mergeCell ref="B12:D12"/>
    <mergeCell ref="B13:D13"/>
    <mergeCell ref="B15:D15"/>
    <mergeCell ref="C1:E1"/>
    <mergeCell ref="B2:E2"/>
    <mergeCell ref="B3:E3"/>
    <mergeCell ref="A11:E11"/>
    <mergeCell ref="A5:E5"/>
    <mergeCell ref="B7:D7"/>
    <mergeCell ref="A10:E10"/>
    <mergeCell ref="A6:E6"/>
    <mergeCell ref="A8:E8"/>
    <mergeCell ref="A9:E9"/>
    <mergeCell ref="B16:D16"/>
    <mergeCell ref="A14:E14"/>
    <mergeCell ref="A67:E67"/>
    <mergeCell ref="B36:D36"/>
    <mergeCell ref="B33:D33"/>
    <mergeCell ref="B35:D35"/>
    <mergeCell ref="B37:D37"/>
    <mergeCell ref="B64:D64"/>
    <mergeCell ref="A31:E31"/>
    <mergeCell ref="B26:D26"/>
    <mergeCell ref="B39:D39"/>
    <mergeCell ref="B40:D40"/>
    <mergeCell ref="B27:D27"/>
    <mergeCell ref="B29:D29"/>
    <mergeCell ref="B30:D30"/>
    <mergeCell ref="B21:D21"/>
    <mergeCell ref="B24:D24"/>
    <mergeCell ref="B23:D23"/>
    <mergeCell ref="A25:E25"/>
    <mergeCell ref="A28:E28"/>
    <mergeCell ref="B56:D56"/>
    <mergeCell ref="B57:D57"/>
    <mergeCell ref="B32:D32"/>
    <mergeCell ref="B42:D42"/>
    <mergeCell ref="B70:D70"/>
    <mergeCell ref="B34:E34"/>
    <mergeCell ref="B44:D44"/>
    <mergeCell ref="B65:D65"/>
    <mergeCell ref="B49:D49"/>
    <mergeCell ref="B48:D48"/>
    <mergeCell ref="A38:E38"/>
    <mergeCell ref="B52:D52"/>
    <mergeCell ref="B53:D53"/>
    <mergeCell ref="A63:E63"/>
    <mergeCell ref="B58:D58"/>
    <mergeCell ref="B50:D50"/>
    <mergeCell ref="B51:D51"/>
    <mergeCell ref="B54:D54"/>
    <mergeCell ref="B62:D62"/>
    <mergeCell ref="B60:D60"/>
    <mergeCell ref="B55:D55"/>
    <mergeCell ref="A45:E45"/>
    <mergeCell ref="A46:E46"/>
    <mergeCell ref="A41:E41"/>
    <mergeCell ref="B43:D43"/>
    <mergeCell ref="B47:D47"/>
    <mergeCell ref="B59:D59"/>
    <mergeCell ref="B66:D66"/>
    <mergeCell ref="B69:D69"/>
    <mergeCell ref="B75:D75"/>
    <mergeCell ref="B68:D68"/>
    <mergeCell ref="B71:D71"/>
    <mergeCell ref="B61:D61"/>
    <mergeCell ref="A76:E76"/>
    <mergeCell ref="B74:D74"/>
    <mergeCell ref="B72:D72"/>
    <mergeCell ref="B73:D73"/>
    <mergeCell ref="B77:D77"/>
    <mergeCell ref="B78:D78"/>
    <mergeCell ref="B90:D90"/>
    <mergeCell ref="B107:D107"/>
    <mergeCell ref="B108:D108"/>
    <mergeCell ref="A96:E96"/>
    <mergeCell ref="B95:D95"/>
    <mergeCell ref="B98:D98"/>
    <mergeCell ref="A110:E110"/>
    <mergeCell ref="A111:E111"/>
    <mergeCell ref="B128:D128"/>
    <mergeCell ref="B121:D121"/>
    <mergeCell ref="B117:D117"/>
    <mergeCell ref="B118:D118"/>
    <mergeCell ref="B114:D114"/>
    <mergeCell ref="B115:D115"/>
    <mergeCell ref="B88:D88"/>
    <mergeCell ref="B79:D79"/>
    <mergeCell ref="B87:D87"/>
    <mergeCell ref="B81:D81"/>
    <mergeCell ref="B83:D83"/>
    <mergeCell ref="A82:E82"/>
    <mergeCell ref="B84:D84"/>
    <mergeCell ref="B80:D80"/>
    <mergeCell ref="A89:E89"/>
    <mergeCell ref="B85:D85"/>
    <mergeCell ref="B112:D112"/>
    <mergeCell ref="B113:D113"/>
    <mergeCell ref="B86:D86"/>
    <mergeCell ref="B97:D97"/>
    <mergeCell ref="B92:D92"/>
    <mergeCell ref="B94:D94"/>
    <mergeCell ref="B91:D91"/>
    <mergeCell ref="B93:D93"/>
    <mergeCell ref="B109:D109"/>
    <mergeCell ref="A105:E105"/>
    <mergeCell ref="B99:D99"/>
    <mergeCell ref="B102:D102"/>
    <mergeCell ref="B106:D106"/>
    <mergeCell ref="B104:D104"/>
    <mergeCell ref="B103:D103"/>
    <mergeCell ref="B101:D101"/>
    <mergeCell ref="A100:E100"/>
    <mergeCell ref="B127:D127"/>
    <mergeCell ref="A125:E125"/>
    <mergeCell ref="A116:E116"/>
    <mergeCell ref="A124:E124"/>
    <mergeCell ref="B126:D126"/>
    <mergeCell ref="B123:D123"/>
    <mergeCell ref="B119:D119"/>
    <mergeCell ref="A120:E120"/>
    <mergeCell ref="B122:D122"/>
    <mergeCell ref="A129:E129"/>
    <mergeCell ref="B132:D132"/>
    <mergeCell ref="B130:D130"/>
    <mergeCell ref="B133:D133"/>
    <mergeCell ref="B131:D131"/>
    <mergeCell ref="B263:D263"/>
    <mergeCell ref="B134:D134"/>
    <mergeCell ref="B152:D152"/>
    <mergeCell ref="B151:D151"/>
    <mergeCell ref="B147:D147"/>
    <mergeCell ref="B138:D138"/>
    <mergeCell ref="B140:D140"/>
    <mergeCell ref="B139:D139"/>
    <mergeCell ref="B142:D142"/>
    <mergeCell ref="B143:D143"/>
    <mergeCell ref="B141:D141"/>
    <mergeCell ref="B144:D144"/>
    <mergeCell ref="B149:D149"/>
    <mergeCell ref="B150:D150"/>
    <mergeCell ref="B145:D145"/>
    <mergeCell ref="B146:D146"/>
    <mergeCell ref="B148:D148"/>
    <mergeCell ref="A164:E164"/>
    <mergeCell ref="B166:D166"/>
    <mergeCell ref="A165:E165"/>
    <mergeCell ref="B175:D175"/>
    <mergeCell ref="B167:D167"/>
    <mergeCell ref="B168:D168"/>
    <mergeCell ref="B174:D174"/>
    <mergeCell ref="B185:D185"/>
    <mergeCell ref="B135:D135"/>
    <mergeCell ref="B136:D136"/>
    <mergeCell ref="B137:D137"/>
    <mergeCell ref="B177:D177"/>
    <mergeCell ref="A170:E170"/>
    <mergeCell ref="A169:E169"/>
    <mergeCell ref="A153:E153"/>
    <mergeCell ref="B161:D161"/>
    <mergeCell ref="A163:E163"/>
    <mergeCell ref="A154:E154"/>
    <mergeCell ref="B162:D162"/>
    <mergeCell ref="B159:D159"/>
    <mergeCell ref="B160:D160"/>
    <mergeCell ref="B158:E158"/>
    <mergeCell ref="B156:D156"/>
    <mergeCell ref="B157:D157"/>
    <mergeCell ref="B155:D155"/>
    <mergeCell ref="B180:D180"/>
    <mergeCell ref="B171:D171"/>
    <mergeCell ref="A186:E186"/>
    <mergeCell ref="B184:D184"/>
    <mergeCell ref="B181:D181"/>
    <mergeCell ref="B182:D182"/>
    <mergeCell ref="B183:D183"/>
    <mergeCell ref="B173:D173"/>
    <mergeCell ref="B179:D179"/>
    <mergeCell ref="B178:D178"/>
    <mergeCell ref="B203:D203"/>
    <mergeCell ref="B199:D199"/>
    <mergeCell ref="B187:D187"/>
    <mergeCell ref="B189:D189"/>
    <mergeCell ref="B190:D190"/>
    <mergeCell ref="B191:D191"/>
    <mergeCell ref="A193:E193"/>
    <mergeCell ref="B201:D201"/>
    <mergeCell ref="B188:D188"/>
    <mergeCell ref="B196:D196"/>
    <mergeCell ref="B208:D208"/>
    <mergeCell ref="B244:D244"/>
    <mergeCell ref="B229:D229"/>
    <mergeCell ref="B238:D238"/>
    <mergeCell ref="B243:D243"/>
    <mergeCell ref="B239:D239"/>
    <mergeCell ref="B235:D235"/>
    <mergeCell ref="B198:D198"/>
    <mergeCell ref="B224:D224"/>
    <mergeCell ref="B223:D223"/>
    <mergeCell ref="B205:D205"/>
    <mergeCell ref="B204:D204"/>
    <mergeCell ref="B212:D212"/>
    <mergeCell ref="B215:D215"/>
    <mergeCell ref="B207:D207"/>
    <mergeCell ref="B211:D211"/>
    <mergeCell ref="A206:E206"/>
    <mergeCell ref="B202:D202"/>
    <mergeCell ref="B227:D227"/>
    <mergeCell ref="B232:D232"/>
    <mergeCell ref="B194:D194"/>
    <mergeCell ref="B213:D213"/>
    <mergeCell ref="B214:D214"/>
    <mergeCell ref="A209:E209"/>
    <mergeCell ref="B210:D210"/>
    <mergeCell ref="A200:E200"/>
    <mergeCell ref="B195:D195"/>
    <mergeCell ref="B216:D216"/>
    <mergeCell ref="B176:D176"/>
    <mergeCell ref="B172:D172"/>
    <mergeCell ref="A217:E217"/>
    <mergeCell ref="B236:D236"/>
    <mergeCell ref="B228:D228"/>
    <mergeCell ref="B220:D220"/>
    <mergeCell ref="B231:D231"/>
    <mergeCell ref="A233:E233"/>
    <mergeCell ref="B222:D222"/>
    <mergeCell ref="B192:D192"/>
    <mergeCell ref="B226:D226"/>
    <mergeCell ref="B252:D252"/>
    <mergeCell ref="B253:D253"/>
    <mergeCell ref="B197:D197"/>
    <mergeCell ref="B218:D218"/>
    <mergeCell ref="B221:D221"/>
    <mergeCell ref="B230:D230"/>
    <mergeCell ref="B219:D219"/>
    <mergeCell ref="B225:D225"/>
    <mergeCell ref="B255:D255"/>
    <mergeCell ref="B254:D254"/>
    <mergeCell ref="B234:D234"/>
    <mergeCell ref="A249:E249"/>
    <mergeCell ref="B247:D247"/>
    <mergeCell ref="B246:D246"/>
    <mergeCell ref="B237:D237"/>
    <mergeCell ref="B251:D251"/>
    <mergeCell ref="B240:D240"/>
    <mergeCell ref="A241:E241"/>
    <mergeCell ref="B242:D242"/>
    <mergeCell ref="B250:D250"/>
    <mergeCell ref="B248:D248"/>
    <mergeCell ref="B245:D245"/>
    <mergeCell ref="B294:D294"/>
    <mergeCell ref="B284:D284"/>
    <mergeCell ref="B283:D283"/>
    <mergeCell ref="A256:E256"/>
    <mergeCell ref="B260:D260"/>
    <mergeCell ref="B261:D261"/>
    <mergeCell ref="B259:D259"/>
    <mergeCell ref="A262:E262"/>
    <mergeCell ref="B257:D257"/>
    <mergeCell ref="B258:D258"/>
    <mergeCell ref="B290:D290"/>
    <mergeCell ref="B288:D288"/>
    <mergeCell ref="A289:E289"/>
    <mergeCell ref="B293:D293"/>
    <mergeCell ref="B292:D292"/>
    <mergeCell ref="B279:D279"/>
    <mergeCell ref="B291:D291"/>
    <mergeCell ref="B281:D281"/>
    <mergeCell ref="B269:D269"/>
    <mergeCell ref="B264:D264"/>
    <mergeCell ref="B267:D267"/>
    <mergeCell ref="B266:D266"/>
    <mergeCell ref="B268:D268"/>
    <mergeCell ref="B265:D265"/>
    <mergeCell ref="A270:E270"/>
    <mergeCell ref="B273:D273"/>
    <mergeCell ref="B275:D275"/>
    <mergeCell ref="B276:D276"/>
    <mergeCell ref="B278:D278"/>
    <mergeCell ref="A277:E277"/>
    <mergeCell ref="B271:D271"/>
    <mergeCell ref="B272:D272"/>
    <mergeCell ref="A274:E274"/>
    <mergeCell ref="B312:D312"/>
    <mergeCell ref="B302:D302"/>
    <mergeCell ref="B306:D306"/>
    <mergeCell ref="B307:D307"/>
    <mergeCell ref="B309:D309"/>
    <mergeCell ref="B299:D299"/>
    <mergeCell ref="B301:D301"/>
    <mergeCell ref="B303:D303"/>
    <mergeCell ref="A300:E300"/>
    <mergeCell ref="B297:D297"/>
    <mergeCell ref="B298:D298"/>
    <mergeCell ref="B282:D282"/>
    <mergeCell ref="A296:E296"/>
    <mergeCell ref="B280:D280"/>
    <mergeCell ref="B295:D295"/>
    <mergeCell ref="B287:D287"/>
    <mergeCell ref="A285:E285"/>
    <mergeCell ref="A286:E286"/>
    <mergeCell ref="A308:E308"/>
    <mergeCell ref="B305:D305"/>
    <mergeCell ref="B304:D304"/>
    <mergeCell ref="B339:D339"/>
    <mergeCell ref="B336:E336"/>
    <mergeCell ref="B337:E337"/>
    <mergeCell ref="B319:D319"/>
    <mergeCell ref="B311:D311"/>
    <mergeCell ref="B313:D313"/>
    <mergeCell ref="B310:D310"/>
    <mergeCell ref="A314:E314"/>
    <mergeCell ref="A321:E321"/>
    <mergeCell ref="B320:D320"/>
    <mergeCell ref="B316:D316"/>
    <mergeCell ref="B315:D315"/>
    <mergeCell ref="B318:D318"/>
    <mergeCell ref="A345:E345"/>
    <mergeCell ref="B338:D338"/>
    <mergeCell ref="B354:E354"/>
    <mergeCell ref="A327:E327"/>
    <mergeCell ref="B330:D330"/>
    <mergeCell ref="A317:E317"/>
    <mergeCell ref="B323:D323"/>
    <mergeCell ref="A340:E340"/>
    <mergeCell ref="A346:E346"/>
    <mergeCell ref="B342:D342"/>
    <mergeCell ref="B343:D343"/>
    <mergeCell ref="B344:D344"/>
    <mergeCell ref="B359:D359"/>
    <mergeCell ref="B357:E357"/>
    <mergeCell ref="B358:D358"/>
    <mergeCell ref="B356:D356"/>
    <mergeCell ref="B347:D347"/>
    <mergeCell ref="B360:E360"/>
    <mergeCell ref="B363:E363"/>
    <mergeCell ref="B361:D361"/>
    <mergeCell ref="B362:D362"/>
    <mergeCell ref="B364:D364"/>
    <mergeCell ref="B355:D355"/>
    <mergeCell ref="B376:D376"/>
    <mergeCell ref="B322:D322"/>
    <mergeCell ref="B329:D329"/>
    <mergeCell ref="B333:D333"/>
    <mergeCell ref="B325:D325"/>
    <mergeCell ref="A324:E324"/>
    <mergeCell ref="B326:D326"/>
    <mergeCell ref="B332:E332"/>
    <mergeCell ref="A331:E331"/>
    <mergeCell ref="B365:D365"/>
    <mergeCell ref="B328:D328"/>
    <mergeCell ref="B334:D334"/>
    <mergeCell ref="B349:D349"/>
    <mergeCell ref="B353:D353"/>
    <mergeCell ref="A350:E350"/>
    <mergeCell ref="B352:D352"/>
    <mergeCell ref="B351:D351"/>
    <mergeCell ref="B335:D335"/>
    <mergeCell ref="B348:D348"/>
    <mergeCell ref="B341:D341"/>
    <mergeCell ref="B366:E366"/>
    <mergeCell ref="B369:E369"/>
    <mergeCell ref="B372:D372"/>
    <mergeCell ref="B370:D370"/>
    <mergeCell ref="B371:D371"/>
    <mergeCell ref="B367:D367"/>
    <mergeCell ref="B383:D383"/>
    <mergeCell ref="B368:D368"/>
    <mergeCell ref="B373:D373"/>
    <mergeCell ref="B380:D380"/>
    <mergeCell ref="A375:E375"/>
    <mergeCell ref="B377:D377"/>
    <mergeCell ref="A378:E378"/>
    <mergeCell ref="B379:D379"/>
    <mergeCell ref="B382:D382"/>
    <mergeCell ref="A374:E374"/>
    <mergeCell ref="B392:D392"/>
    <mergeCell ref="B381:D381"/>
    <mergeCell ref="B388:D388"/>
    <mergeCell ref="B384:D384"/>
    <mergeCell ref="A387:E387"/>
    <mergeCell ref="B389:D389"/>
    <mergeCell ref="B385:D385"/>
    <mergeCell ref="B390:D390"/>
    <mergeCell ref="B391:D391"/>
    <mergeCell ref="B386:D386"/>
    <mergeCell ref="B605:D605"/>
    <mergeCell ref="B588:E588"/>
    <mergeCell ref="B577:E577"/>
    <mergeCell ref="B582:D582"/>
    <mergeCell ref="B583:E583"/>
    <mergeCell ref="B587:E587"/>
    <mergeCell ref="B589:D589"/>
    <mergeCell ref="A603:D603"/>
    <mergeCell ref="B590:E590"/>
    <mergeCell ref="B594:D594"/>
    <mergeCell ref="A604:E604"/>
    <mergeCell ref="B586:D586"/>
    <mergeCell ref="A602:D602"/>
    <mergeCell ref="B562:E562"/>
    <mergeCell ref="B538:E538"/>
    <mergeCell ref="B531:D531"/>
    <mergeCell ref="B576:D576"/>
    <mergeCell ref="B595:E595"/>
    <mergeCell ref="B600:D600"/>
    <mergeCell ref="B601:D601"/>
    <mergeCell ref="B394:D394"/>
    <mergeCell ref="A397:D397"/>
    <mergeCell ref="B396:D396"/>
    <mergeCell ref="B405:D405"/>
    <mergeCell ref="A402:E402"/>
    <mergeCell ref="B404:D404"/>
    <mergeCell ref="B442:E442"/>
    <mergeCell ref="B504:D504"/>
    <mergeCell ref="B489:E489"/>
    <mergeCell ref="B505:E505"/>
    <mergeCell ref="B537:D537"/>
    <mergeCell ref="B521:E521"/>
    <mergeCell ref="B536:D536"/>
    <mergeCell ref="B532:E532"/>
    <mergeCell ref="B543:D543"/>
    <mergeCell ref="B544:E544"/>
    <mergeCell ref="B561:D561"/>
    <mergeCell ref="B519:D519"/>
    <mergeCell ref="B488:D488"/>
    <mergeCell ref="B455:E455"/>
    <mergeCell ref="B520:E520"/>
    <mergeCell ref="B472:E472"/>
    <mergeCell ref="B471:D471"/>
    <mergeCell ref="B447:D447"/>
    <mergeCell ref="B448:D448"/>
    <mergeCell ref="B449:E449"/>
    <mergeCell ref="B454:D454"/>
    <mergeCell ref="A399:E399"/>
    <mergeCell ref="B408:D408"/>
    <mergeCell ref="B400:D400"/>
    <mergeCell ref="B409:D409"/>
    <mergeCell ref="B437:E437"/>
    <mergeCell ref="B441:D441"/>
    <mergeCell ref="B435:D435"/>
    <mergeCell ref="A407:E407"/>
    <mergeCell ref="A406:D406"/>
    <mergeCell ref="A403:E403"/>
    <mergeCell ref="B393:D393"/>
    <mergeCell ref="B436:E436"/>
    <mergeCell ref="B413:E413"/>
    <mergeCell ref="B410:D410"/>
    <mergeCell ref="B395:D395"/>
    <mergeCell ref="A411:E411"/>
  </mergeCells>
  <phoneticPr fontId="15" type="noConversion"/>
  <pageMargins left="0.98425196850393704" right="0.39370078740157483" top="0.78740157480314965" bottom="0.39370078740157483" header="0.31496062992125984" footer="0.31496062992125984"/>
  <pageSetup paperSize="9" scale="91" firstPageNumber="195" fitToHeight="21" orientation="portrait" useFirstPageNumber="1" r:id="rId1"/>
  <headerFooter>
    <oddHeader>&amp;C&amp;"Times New Roman,обычный"&amp;P</oddHeader>
  </headerFooter>
  <rowBreaks count="6" manualBreakCount="6">
    <brk id="33" max="4" man="1"/>
    <brk id="201" max="4" man="1"/>
    <brk id="223" max="4" man="1"/>
    <brk id="298" max="4" man="1"/>
    <brk id="326" max="4" man="1"/>
    <brk id="36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№___</vt:lpstr>
      <vt:lpstr>'Приложение №___'!Заголовки_для_печати</vt:lpstr>
      <vt:lpstr>'Приложение №___'!Область_печати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drotenko</cp:lastModifiedBy>
  <cp:lastPrinted>2019-12-30T08:56:00Z</cp:lastPrinted>
  <dcterms:created xsi:type="dcterms:W3CDTF">2019-12-13T13:54:36Z</dcterms:created>
  <dcterms:modified xsi:type="dcterms:W3CDTF">2019-12-30T09:01:28Z</dcterms:modified>
</cp:coreProperties>
</file>