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-120" yWindow="-120" windowWidth="19440" windowHeight="11640"/>
  </bookViews>
  <sheets>
    <sheet name="РБ" sheetId="1" r:id="rId1"/>
  </sheets>
  <definedNames>
    <definedName name="_xlnm.Print_Titles" localSheetId="0">РБ!$A:$B,РБ!$9:$9</definedName>
    <definedName name="_xlnm.Print_Area" localSheetId="0">РБ!$A$1:$K$89</definedName>
  </definedNames>
  <calcPr calcId="114210" fullCalcOnLoad="1"/>
</workbook>
</file>

<file path=xl/calcChain.xml><?xml version="1.0" encoding="utf-8"?>
<calcChain xmlns="http://schemas.openxmlformats.org/spreadsheetml/2006/main">
  <c r="J82" i="1"/>
  <c r="I82"/>
  <c r="H82"/>
  <c r="G82"/>
  <c r="F82"/>
  <c r="E82"/>
  <c r="C82"/>
  <c r="J40"/>
  <c r="H40"/>
  <c r="G40"/>
  <c r="F40"/>
  <c r="E40"/>
  <c r="C40"/>
  <c r="D18"/>
  <c r="C18"/>
  <c r="D17"/>
  <c r="C17"/>
  <c r="H71"/>
  <c r="C71"/>
  <c r="C41"/>
  <c r="H24"/>
  <c r="C24"/>
  <c r="E29"/>
  <c r="C29"/>
  <c r="J29"/>
  <c r="I29"/>
  <c r="H29"/>
  <c r="F29"/>
  <c r="C55"/>
  <c r="K88"/>
  <c r="K86"/>
  <c r="K84"/>
  <c r="K82"/>
  <c r="K80"/>
  <c r="K78"/>
  <c r="K76"/>
  <c r="K74"/>
  <c r="K72"/>
  <c r="K71"/>
  <c r="J70"/>
  <c r="I70"/>
  <c r="H70"/>
  <c r="G70"/>
  <c r="F70"/>
  <c r="E70"/>
  <c r="D70"/>
  <c r="C70"/>
  <c r="K68"/>
  <c r="K67"/>
  <c r="J66"/>
  <c r="I66"/>
  <c r="H66"/>
  <c r="G66"/>
  <c r="F66"/>
  <c r="E66"/>
  <c r="D66"/>
  <c r="C66"/>
  <c r="K66"/>
  <c r="K64"/>
  <c r="K62"/>
  <c r="K60"/>
  <c r="K58"/>
  <c r="K57"/>
  <c r="K56"/>
  <c r="K55"/>
  <c r="K54"/>
  <c r="K53"/>
  <c r="K52"/>
  <c r="K51"/>
  <c r="K50"/>
  <c r="K49"/>
  <c r="K48"/>
  <c r="K47"/>
  <c r="J46"/>
  <c r="I46"/>
  <c r="H46"/>
  <c r="G46"/>
  <c r="F46"/>
  <c r="E46"/>
  <c r="D46"/>
  <c r="C46"/>
  <c r="K44"/>
  <c r="J43"/>
  <c r="I43"/>
  <c r="H43"/>
  <c r="G43"/>
  <c r="F43"/>
  <c r="E43"/>
  <c r="D43"/>
  <c r="C43"/>
  <c r="K43"/>
  <c r="K41"/>
  <c r="K40"/>
  <c r="K39"/>
  <c r="J39"/>
  <c r="I39"/>
  <c r="I38"/>
  <c r="H39"/>
  <c r="G39"/>
  <c r="G38"/>
  <c r="F39"/>
  <c r="E39"/>
  <c r="E38"/>
  <c r="D39"/>
  <c r="C39"/>
  <c r="C38"/>
  <c r="J38"/>
  <c r="H38"/>
  <c r="F38"/>
  <c r="D38"/>
  <c r="K36"/>
  <c r="K35"/>
  <c r="K34"/>
  <c r="K33"/>
  <c r="K32"/>
  <c r="K31"/>
  <c r="J30"/>
  <c r="I30"/>
  <c r="H30"/>
  <c r="G30"/>
  <c r="F30"/>
  <c r="E30"/>
  <c r="D30"/>
  <c r="C30"/>
  <c r="K30"/>
  <c r="K29"/>
  <c r="K27"/>
  <c r="K25"/>
  <c r="K24"/>
  <c r="K23"/>
  <c r="K22"/>
  <c r="K21"/>
  <c r="J20"/>
  <c r="I20"/>
  <c r="H20"/>
  <c r="G20"/>
  <c r="F20"/>
  <c r="E20"/>
  <c r="D20"/>
  <c r="C20"/>
  <c r="K18"/>
  <c r="K17"/>
  <c r="K16"/>
  <c r="K15"/>
  <c r="K14"/>
  <c r="J13"/>
  <c r="I13"/>
  <c r="I11"/>
  <c r="H13"/>
  <c r="G13"/>
  <c r="G11"/>
  <c r="F13"/>
  <c r="E13"/>
  <c r="E11"/>
  <c r="D13"/>
  <c r="C13"/>
  <c r="K13"/>
  <c r="K12"/>
  <c r="J11"/>
  <c r="J10"/>
  <c r="J89"/>
  <c r="H11"/>
  <c r="F11"/>
  <c r="D11"/>
  <c r="D10"/>
  <c r="D89"/>
  <c r="F10"/>
  <c r="F89"/>
  <c r="H10"/>
  <c r="H89"/>
  <c r="E10"/>
  <c r="G10"/>
  <c r="G89"/>
  <c r="I10"/>
  <c r="K70"/>
  <c r="K20"/>
  <c r="K46"/>
  <c r="K38"/>
  <c r="I89"/>
  <c r="E89"/>
  <c r="C11"/>
  <c r="K11"/>
  <c r="K10"/>
  <c r="K89"/>
  <c r="C10"/>
  <c r="C89"/>
</calcChain>
</file>

<file path=xl/sharedStrings.xml><?xml version="1.0" encoding="utf-8"?>
<sst xmlns="http://schemas.openxmlformats.org/spreadsheetml/2006/main" count="78" uniqueCount="78">
  <si>
    <t>Приложение № 1.2</t>
  </si>
  <si>
    <t xml:space="preserve">к Закону Приднестровской Молдавской Республики </t>
  </si>
  <si>
    <t>"О республиканском бюджете на 2020 год"</t>
  </si>
  <si>
    <t xml:space="preserve">Планирование доходной части республиканского бюджета </t>
  </si>
  <si>
    <t xml:space="preserve">в разрезе основных видов налоговых, неналоговых и иных обязательных платежей </t>
  </si>
  <si>
    <t>на 2020 год</t>
  </si>
  <si>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</si>
  <si>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</si>
  <si>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</si>
  <si>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</si>
  <si>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</si>
  <si>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</si>
  <si>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</si>
  <si>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</si>
  <si>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</si>
  <si>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</si>
  <si>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</si>
  <si>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</si>
  <si>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</si>
  <si>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</si>
  <si>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</si>
  <si>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</si>
  <si>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</si>
  <si>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</si>
  <si>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</si>
  <si>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</si>
  <si>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</si>
  <si>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</si>
  <si>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</si>
  <si>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</si>
  <si>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импортируемую на территорию ПМР</t>
  </si>
  <si>
    <t>Акцизные сборы на продукцию, реализуемую на территории ПМР</t>
  </si>
  <si>
    <t>Лицензионные и регистрационные сборы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</si>
  <si>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</si>
  <si>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</si>
  <si>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</si>
  <si>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</si>
  <si>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</si>
  <si>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</si>
  <si>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</si>
  <si>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</si>
  <si>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</si>
  <si>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</si>
  <si>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Таможенные пошлины</t>
  </si>
  <si>
    <t>Ввозные таможенные пошлины</t>
  </si>
  <si>
    <t>Вывозные таможенные пошлины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</si>
  <si>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</si>
  <si>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</si>
  <si>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</si>
  <si>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</si>
  <si>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</si>
  <si>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</si>
  <si>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</si>
  <si>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</si>
  <si>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</si>
  <si>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</si>
  <si>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</si>
  <si>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</si>
  <si>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</si>
  <si>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</si>
  <si>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от внешнеэкономической деятельности</t>
  </si>
  <si>
    <t>Прочие неналоговые доходы</t>
  </si>
  <si>
    <t>Безвозмездные перечисления</t>
  </si>
  <si>
    <t>От нерезидентов (гуманитарная помощь)</t>
  </si>
  <si>
    <t>3011000</t>
  </si>
  <si>
    <t>От нерезидентов на цели субсидирования хозяйствующих субъектов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</si>
  <si>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</si>
  <si>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</si>
  <si>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</si>
  <si>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</si>
  <si>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Государственного таможенного комитета</t>
  </si>
  <si>
    <t xml:space="preserve">Фонд государственного резерва 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</si>
  <si>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</si>
  <si>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</si>
  <si>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</si>
  <si>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</si>
  <si>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</si>
  <si>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ИТОГО</t>
  </si>
</sst>
</file>

<file path=xl/styles.xml><?xml version="1.0" encoding="utf-8"?>
<styleSheet xmlns="http://schemas.openxmlformats.org/spreadsheetml/2006/main">
  <numFmts count="3">
    <numFmt numFmtId="41" formatCode="_-* #,##0_р_._-;\-* #,##0_р_._-;_-* &quot;-&quot;_р_._-;_-@_-"/>
    <numFmt numFmtId="164" formatCode="_-* #,##0.00_-;\-* #,##0.00_-;_-* &quot;-&quot;??_-;_-@_-"/>
    <numFmt numFmtId="165" formatCode="_-* #,##0_р_._-;\-* #,##0_р_._-;_-* &quot;-&quot;??_р_._-;_-@_-"/>
  </numFmts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7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horizontal="right"/>
    </xf>
    <xf numFmtId="165" fontId="2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7" fillId="2" borderId="4" xfId="0" applyFont="1" applyFill="1" applyBorder="1"/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/>
    <xf numFmtId="0" fontId="7" fillId="2" borderId="7" xfId="0" applyFont="1" applyFill="1" applyBorder="1" applyAlignment="1">
      <alignment wrapText="1"/>
    </xf>
    <xf numFmtId="0" fontId="2" fillId="2" borderId="6" xfId="0" applyFont="1" applyFill="1" applyBorder="1"/>
    <xf numFmtId="0" fontId="2" fillId="2" borderId="7" xfId="0" applyFont="1" applyFill="1" applyBorder="1" applyAlignment="1">
      <alignment wrapText="1"/>
    </xf>
    <xf numFmtId="0" fontId="3" fillId="2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left" wrapText="1"/>
    </xf>
    <xf numFmtId="0" fontId="2" fillId="2" borderId="8" xfId="0" applyFont="1" applyFill="1" applyBorder="1"/>
    <xf numFmtId="0" fontId="2" fillId="2" borderId="9" xfId="0" applyFont="1" applyFill="1" applyBorder="1" applyAlignment="1">
      <alignment wrapText="1"/>
    </xf>
    <xf numFmtId="0" fontId="7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8" fillId="2" borderId="10" xfId="0" applyFont="1" applyFill="1" applyBorder="1"/>
    <xf numFmtId="0" fontId="9" fillId="2" borderId="2" xfId="0" applyFont="1" applyFill="1" applyBorder="1" applyAlignment="1">
      <alignment wrapText="1"/>
    </xf>
    <xf numFmtId="0" fontId="3" fillId="2" borderId="4" xfId="0" applyFont="1" applyFill="1" applyBorder="1"/>
    <xf numFmtId="0" fontId="10" fillId="2" borderId="11" xfId="0" applyFont="1" applyFill="1" applyBorder="1" applyAlignment="1">
      <alignment wrapText="1"/>
    </xf>
    <xf numFmtId="0" fontId="10" fillId="2" borderId="4" xfId="0" applyFont="1" applyFill="1" applyBorder="1" applyAlignment="1">
      <alignment horizontal="right"/>
    </xf>
    <xf numFmtId="0" fontId="7" fillId="2" borderId="12" xfId="0" applyFont="1" applyFill="1" applyBorder="1" applyAlignment="1">
      <alignment wrapText="1"/>
    </xf>
    <xf numFmtId="0" fontId="7" fillId="2" borderId="13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7" fillId="2" borderId="7" xfId="0" applyFont="1" applyFill="1" applyBorder="1"/>
    <xf numFmtId="0" fontId="11" fillId="2" borderId="6" xfId="0" applyFont="1" applyFill="1" applyBorder="1" applyAlignment="1">
      <alignment wrapText="1"/>
    </xf>
    <xf numFmtId="0" fontId="11" fillId="2" borderId="7" xfId="0" applyFont="1" applyFill="1" applyBorder="1" applyAlignment="1">
      <alignment wrapText="1"/>
    </xf>
    <xf numFmtId="0" fontId="11" fillId="2" borderId="12" xfId="0" applyFont="1" applyFill="1" applyBorder="1" applyAlignment="1">
      <alignment wrapText="1"/>
    </xf>
    <xf numFmtId="0" fontId="11" fillId="2" borderId="13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12" fillId="2" borderId="0" xfId="0" applyFont="1" applyFill="1"/>
    <xf numFmtId="0" fontId="13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165" fontId="12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  <xf numFmtId="0" fontId="15" fillId="2" borderId="0" xfId="0" applyFont="1" applyFill="1"/>
    <xf numFmtId="0" fontId="15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/>
    <xf numFmtId="0" fontId="7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7" fillId="2" borderId="0" xfId="0" applyFont="1" applyFill="1"/>
    <xf numFmtId="0" fontId="3" fillId="2" borderId="0" xfId="0" applyFont="1" applyFill="1" applyAlignment="1">
      <alignment horizontal="center"/>
    </xf>
    <xf numFmtId="0" fontId="9" fillId="2" borderId="0" xfId="0" applyFont="1" applyFill="1"/>
    <xf numFmtId="0" fontId="16" fillId="2" borderId="0" xfId="0" applyFont="1" applyFill="1"/>
    <xf numFmtId="0" fontId="4" fillId="2" borderId="0" xfId="0" applyFont="1" applyFill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7" fillId="3" borderId="10" xfId="0" applyFont="1" applyFill="1" applyBorder="1" applyAlignment="1">
      <alignment wrapText="1"/>
    </xf>
    <xf numFmtId="0" fontId="6" fillId="3" borderId="2" xfId="0" applyFont="1" applyFill="1" applyBorder="1" applyAlignment="1">
      <alignment horizontal="left" wrapText="1"/>
    </xf>
    <xf numFmtId="0" fontId="7" fillId="3" borderId="2" xfId="0" applyFont="1" applyFill="1" applyBorder="1"/>
    <xf numFmtId="0" fontId="6" fillId="3" borderId="1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wrapText="1"/>
    </xf>
    <xf numFmtId="0" fontId="7" fillId="3" borderId="10" xfId="0" applyFont="1" applyFill="1" applyBorder="1"/>
    <xf numFmtId="41" fontId="4" fillId="2" borderId="1" xfId="0" applyNumberFormat="1" applyFont="1" applyFill="1" applyBorder="1" applyAlignment="1">
      <alignment horizontal="center"/>
    </xf>
    <xf numFmtId="41" fontId="9" fillId="3" borderId="2" xfId="0" applyNumberFormat="1" applyFont="1" applyFill="1" applyBorder="1" applyAlignment="1">
      <alignment horizontal="center" vertical="center"/>
    </xf>
    <xf numFmtId="41" fontId="9" fillId="3" borderId="3" xfId="0" applyNumberFormat="1" applyFont="1" applyFill="1" applyBorder="1" applyAlignment="1">
      <alignment horizontal="center" vertical="center"/>
    </xf>
    <xf numFmtId="41" fontId="9" fillId="2" borderId="11" xfId="1" applyNumberFormat="1" applyFont="1" applyFill="1" applyBorder="1" applyAlignment="1">
      <alignment horizontal="center" vertical="center"/>
    </xf>
    <xf numFmtId="41" fontId="9" fillId="2" borderId="14" xfId="1" applyNumberFormat="1" applyFont="1" applyFill="1" applyBorder="1" applyAlignment="1">
      <alignment horizontal="center" vertical="center"/>
    </xf>
    <xf numFmtId="41" fontId="9" fillId="2" borderId="11" xfId="0" applyNumberFormat="1" applyFont="1" applyFill="1" applyBorder="1" applyAlignment="1">
      <alignment horizontal="center" vertical="center"/>
    </xf>
    <xf numFmtId="41" fontId="9" fillId="2" borderId="7" xfId="1" applyNumberFormat="1" applyFont="1" applyFill="1" applyBorder="1" applyAlignment="1">
      <alignment horizontal="center" vertical="center"/>
    </xf>
    <xf numFmtId="41" fontId="9" fillId="2" borderId="7" xfId="0" applyNumberFormat="1" applyFont="1" applyFill="1" applyBorder="1" applyAlignment="1">
      <alignment horizontal="center" vertical="center"/>
    </xf>
    <xf numFmtId="41" fontId="9" fillId="2" borderId="15" xfId="1" applyNumberFormat="1" applyFont="1" applyFill="1" applyBorder="1" applyAlignment="1">
      <alignment horizontal="center" vertical="center"/>
    </xf>
    <xf numFmtId="41" fontId="10" fillId="2" borderId="7" xfId="0" applyNumberFormat="1" applyFont="1" applyFill="1" applyBorder="1" applyAlignment="1">
      <alignment horizontal="center" vertical="center"/>
    </xf>
    <xf numFmtId="41" fontId="10" fillId="2" borderId="15" xfId="0" applyNumberFormat="1" applyFont="1" applyFill="1" applyBorder="1" applyAlignment="1">
      <alignment horizontal="center" vertical="center"/>
    </xf>
    <xf numFmtId="41" fontId="10" fillId="2" borderId="11" xfId="0" applyNumberFormat="1" applyFont="1" applyFill="1" applyBorder="1" applyAlignment="1">
      <alignment horizontal="center" vertical="center"/>
    </xf>
    <xf numFmtId="41" fontId="9" fillId="2" borderId="15" xfId="0" applyNumberFormat="1" applyFont="1" applyFill="1" applyBorder="1" applyAlignment="1">
      <alignment horizontal="center" vertical="center"/>
    </xf>
    <xf numFmtId="41" fontId="10" fillId="2" borderId="14" xfId="0" applyNumberFormat="1" applyFont="1" applyFill="1" applyBorder="1" applyAlignment="1">
      <alignment horizontal="center" vertical="center"/>
    </xf>
    <xf numFmtId="41" fontId="10" fillId="2" borderId="7" xfId="1" applyNumberFormat="1" applyFont="1" applyFill="1" applyBorder="1" applyAlignment="1">
      <alignment horizontal="center" vertical="center"/>
    </xf>
    <xf numFmtId="41" fontId="10" fillId="2" borderId="15" xfId="1" applyNumberFormat="1" applyFont="1" applyFill="1" applyBorder="1" applyAlignment="1">
      <alignment horizontal="center" vertical="center"/>
    </xf>
    <xf numFmtId="41" fontId="10" fillId="2" borderId="16" xfId="1" applyNumberFormat="1" applyFont="1" applyFill="1" applyBorder="1" applyAlignment="1">
      <alignment horizontal="center" vertical="center"/>
    </xf>
    <xf numFmtId="41" fontId="10" fillId="2" borderId="17" xfId="1" applyNumberFormat="1" applyFont="1" applyFill="1" applyBorder="1" applyAlignment="1">
      <alignment horizontal="center" vertical="center"/>
    </xf>
    <xf numFmtId="41" fontId="9" fillId="2" borderId="16" xfId="0" applyNumberFormat="1" applyFont="1" applyFill="1" applyBorder="1" applyAlignment="1">
      <alignment horizontal="center" vertical="center"/>
    </xf>
    <xf numFmtId="41" fontId="9" fillId="3" borderId="2" xfId="1" applyNumberFormat="1" applyFont="1" applyFill="1" applyBorder="1" applyAlignment="1">
      <alignment horizontal="center" vertical="center"/>
    </xf>
    <xf numFmtId="41" fontId="9" fillId="3" borderId="3" xfId="1" applyNumberFormat="1" applyFont="1" applyFill="1" applyBorder="1" applyAlignment="1">
      <alignment horizontal="center" vertical="center"/>
    </xf>
    <xf numFmtId="41" fontId="9" fillId="2" borderId="5" xfId="1" applyNumberFormat="1" applyFont="1" applyFill="1" applyBorder="1" applyAlignment="1">
      <alignment horizontal="center" vertical="center"/>
    </xf>
    <xf numFmtId="41" fontId="10" fillId="2" borderId="13" xfId="0" applyNumberFormat="1" applyFont="1" applyFill="1" applyBorder="1"/>
    <xf numFmtId="41" fontId="10" fillId="2" borderId="14" xfId="1" applyNumberFormat="1" applyFont="1" applyFill="1" applyBorder="1" applyAlignment="1">
      <alignment horizontal="center" vertical="center"/>
    </xf>
    <xf numFmtId="41" fontId="9" fillId="2" borderId="9" xfId="1" applyNumberFormat="1" applyFont="1" applyFill="1" applyBorder="1" applyAlignment="1">
      <alignment horizontal="center" vertical="center"/>
    </xf>
    <xf numFmtId="41" fontId="9" fillId="2" borderId="18" xfId="1" applyNumberFormat="1" applyFont="1" applyFill="1" applyBorder="1" applyAlignment="1">
      <alignment horizontal="center" vertical="center"/>
    </xf>
    <xf numFmtId="41" fontId="9" fillId="2" borderId="13" xfId="0" applyNumberFormat="1" applyFont="1" applyFill="1" applyBorder="1" applyAlignment="1">
      <alignment horizontal="center" vertical="center"/>
    </xf>
    <xf numFmtId="165" fontId="9" fillId="2" borderId="2" xfId="1" applyNumberFormat="1" applyFont="1" applyFill="1" applyBorder="1" applyAlignment="1">
      <alignment horizontal="center"/>
    </xf>
    <xf numFmtId="165" fontId="9" fillId="2" borderId="3" xfId="1" applyNumberFormat="1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/>
    </xf>
    <xf numFmtId="165" fontId="9" fillId="2" borderId="11" xfId="0" applyNumberFormat="1" applyFont="1" applyFill="1" applyBorder="1" applyAlignment="1">
      <alignment horizontal="center"/>
    </xf>
    <xf numFmtId="165" fontId="9" fillId="2" borderId="14" xfId="0" applyNumberFormat="1" applyFont="1" applyFill="1" applyBorder="1" applyAlignment="1">
      <alignment horizontal="center"/>
    </xf>
    <xf numFmtId="41" fontId="18" fillId="2" borderId="11" xfId="1" applyNumberFormat="1" applyFont="1" applyFill="1" applyBorder="1" applyAlignment="1">
      <alignment horizontal="center" vertical="center"/>
    </xf>
    <xf numFmtId="41" fontId="18" fillId="2" borderId="19" xfId="1" applyNumberFormat="1" applyFont="1" applyFill="1" applyBorder="1" applyAlignment="1">
      <alignment horizontal="center" vertical="center"/>
    </xf>
    <xf numFmtId="41" fontId="18" fillId="2" borderId="14" xfId="1" applyNumberFormat="1" applyFont="1" applyFill="1" applyBorder="1" applyAlignment="1">
      <alignment horizontal="center" vertical="center"/>
    </xf>
    <xf numFmtId="41" fontId="18" fillId="2" borderId="7" xfId="0" applyNumberFormat="1" applyFont="1" applyFill="1" applyBorder="1" applyAlignment="1">
      <alignment horizontal="center" vertical="center"/>
    </xf>
    <xf numFmtId="41" fontId="9" fillId="2" borderId="13" xfId="1" applyNumberFormat="1" applyFont="1" applyFill="1" applyBorder="1" applyAlignment="1">
      <alignment horizontal="center" vertical="center"/>
    </xf>
    <xf numFmtId="41" fontId="9" fillId="2" borderId="20" xfId="1" applyNumberFormat="1" applyFont="1" applyFill="1" applyBorder="1" applyAlignment="1">
      <alignment horizontal="center" vertical="center"/>
    </xf>
    <xf numFmtId="41" fontId="10" fillId="2" borderId="13" xfId="0" applyNumberFormat="1" applyFont="1" applyFill="1" applyBorder="1" applyAlignment="1">
      <alignment horizontal="center" vertical="center"/>
    </xf>
    <xf numFmtId="41" fontId="10" fillId="2" borderId="20" xfId="0" applyNumberFormat="1" applyFont="1" applyFill="1" applyBorder="1" applyAlignment="1">
      <alignment horizontal="center" vertical="center"/>
    </xf>
    <xf numFmtId="41" fontId="9" fillId="2" borderId="21" xfId="1" applyNumberFormat="1" applyFont="1" applyFill="1" applyBorder="1" applyAlignment="1">
      <alignment horizontal="center" vertical="center"/>
    </xf>
    <xf numFmtId="41" fontId="9" fillId="2" borderId="2" xfId="1" applyNumberFormat="1" applyFont="1" applyFill="1" applyBorder="1" applyAlignment="1">
      <alignment horizontal="center" vertical="center"/>
    </xf>
    <xf numFmtId="41" fontId="9" fillId="2" borderId="3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3"/>
  <sheetViews>
    <sheetView tabSelected="1" view="pageBreakPreview" zoomScale="60" zoomScaleNormal="80" workbookViewId="0">
      <pane xSplit="2" ySplit="9" topLeftCell="C67" activePane="bottomRight" state="frozen"/>
      <selection pane="topRight" activeCell="C1" sqref="C1"/>
      <selection pane="bottomLeft" activeCell="A11" sqref="A11"/>
      <selection pane="bottomRight" activeCell="K89" sqref="C10:K89"/>
    </sheetView>
  </sheetViews>
  <sheetFormatPr defaultRowHeight="12.75"/>
  <cols>
    <col min="1" max="1" width="10" style="1" customWidth="1"/>
    <col min="2" max="2" width="51.7109375" style="42" customWidth="1"/>
    <col min="3" max="3" width="15.85546875" style="42" customWidth="1"/>
    <col min="4" max="4" width="16.28515625" style="42" bestFit="1" customWidth="1"/>
    <col min="5" max="6" width="16.42578125" style="1" bestFit="1" customWidth="1"/>
    <col min="7" max="7" width="14.28515625" style="1" customWidth="1"/>
    <col min="8" max="8" width="13.7109375" style="1" customWidth="1"/>
    <col min="9" max="9" width="14.42578125" style="1" customWidth="1"/>
    <col min="10" max="10" width="14.28515625" style="1" customWidth="1"/>
    <col min="11" max="11" width="16.7109375" style="1" customWidth="1"/>
    <col min="12" max="16384" width="9.140625" style="1"/>
  </cols>
  <sheetData>
    <row r="1" spans="1:11" ht="15.7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15.75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15.75">
      <c r="A3" s="116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spans="1:11" ht="9" customHeight="1">
      <c r="A4" s="2"/>
      <c r="B4" s="2"/>
      <c r="C4" s="2"/>
      <c r="D4" s="2"/>
      <c r="E4" s="3"/>
      <c r="F4" s="3"/>
      <c r="G4" s="2"/>
      <c r="H4" s="2"/>
      <c r="I4" s="2"/>
      <c r="J4" s="2"/>
      <c r="K4" s="2"/>
    </row>
    <row r="5" spans="1:11" ht="18.75">
      <c r="A5" s="115" t="s">
        <v>3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</row>
    <row r="6" spans="1:11" ht="18.75">
      <c r="A6" s="115" t="s">
        <v>4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</row>
    <row r="7" spans="1:11" ht="18.75">
      <c r="A7" s="115" t="s">
        <v>5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</row>
    <row r="8" spans="1:11" ht="15" customHeight="1" thickBot="1">
      <c r="A8" s="5"/>
      <c r="B8" s="6"/>
      <c r="C8" s="5"/>
      <c r="D8" s="72"/>
      <c r="E8" s="5"/>
      <c r="F8" s="6"/>
      <c r="G8" s="5"/>
      <c r="H8" s="5"/>
      <c r="I8" s="5"/>
      <c r="J8" s="5"/>
      <c r="K8" s="4" t="s">
        <v>6</v>
      </c>
    </row>
    <row r="9" spans="1:11" s="10" customFormat="1" ht="32.25" thickBot="1">
      <c r="A9" s="7" t="s">
        <v>7</v>
      </c>
      <c r="B9" s="8" t="s">
        <v>8</v>
      </c>
      <c r="C9" s="9" t="s">
        <v>9</v>
      </c>
      <c r="D9" s="9" t="s">
        <v>10</v>
      </c>
      <c r="E9" s="9" t="s">
        <v>11</v>
      </c>
      <c r="F9" s="9" t="s">
        <v>12</v>
      </c>
      <c r="G9" s="9" t="s">
        <v>13</v>
      </c>
      <c r="H9" s="9" t="s">
        <v>14</v>
      </c>
      <c r="I9" s="9" t="s">
        <v>15</v>
      </c>
      <c r="J9" s="9" t="s">
        <v>16</v>
      </c>
      <c r="K9" s="9" t="s">
        <v>17</v>
      </c>
    </row>
    <row r="10" spans="1:11" s="10" customFormat="1" ht="16.5" thickBot="1">
      <c r="A10" s="68">
        <v>1000000</v>
      </c>
      <c r="B10" s="69" t="s">
        <v>18</v>
      </c>
      <c r="C10" s="73">
        <f t="shared" ref="C10:J10" si="0">SUM(C11+C20+C27+C29+C38+C43)</f>
        <v>662486283</v>
      </c>
      <c r="D10" s="73">
        <f t="shared" si="0"/>
        <v>148206571</v>
      </c>
      <c r="E10" s="73">
        <f t="shared" si="0"/>
        <v>50392325</v>
      </c>
      <c r="F10" s="73">
        <f t="shared" si="0"/>
        <v>41177278</v>
      </c>
      <c r="G10" s="73">
        <f t="shared" si="0"/>
        <v>15537142</v>
      </c>
      <c r="H10" s="73">
        <f t="shared" si="0"/>
        <v>13571334</v>
      </c>
      <c r="I10" s="73">
        <f t="shared" si="0"/>
        <v>6055559</v>
      </c>
      <c r="J10" s="74">
        <f t="shared" si="0"/>
        <v>3955153</v>
      </c>
      <c r="K10" s="73">
        <f>SUM(K11+K20+K27+K29+K38+K43)</f>
        <v>941381645</v>
      </c>
    </row>
    <row r="11" spans="1:11" s="10" customFormat="1" ht="15.75">
      <c r="A11" s="11">
        <v>1010000</v>
      </c>
      <c r="B11" s="12" t="s">
        <v>19</v>
      </c>
      <c r="C11" s="75">
        <f t="shared" ref="C11:J11" si="1">SUM(C12:C18)-C14</f>
        <v>391769917</v>
      </c>
      <c r="D11" s="75">
        <f t="shared" si="1"/>
        <v>144475832</v>
      </c>
      <c r="E11" s="75">
        <f t="shared" si="1"/>
        <v>17731291</v>
      </c>
      <c r="F11" s="75">
        <f t="shared" si="1"/>
        <v>9740282</v>
      </c>
      <c r="G11" s="75">
        <f t="shared" si="1"/>
        <v>3486928</v>
      </c>
      <c r="H11" s="75">
        <f t="shared" si="1"/>
        <v>6546209</v>
      </c>
      <c r="I11" s="75">
        <f t="shared" si="1"/>
        <v>2078831</v>
      </c>
      <c r="J11" s="76">
        <f t="shared" si="1"/>
        <v>1493290</v>
      </c>
      <c r="K11" s="77">
        <f>SUM(C11+D11+E11+F11+G11+H11+I11+J11)</f>
        <v>577322580</v>
      </c>
    </row>
    <row r="12" spans="1:11" s="10" customFormat="1" ht="15.75">
      <c r="A12" s="13">
        <v>1010100</v>
      </c>
      <c r="B12" s="14" t="s">
        <v>20</v>
      </c>
      <c r="C12" s="78">
        <v>0</v>
      </c>
      <c r="D12" s="78">
        <v>0</v>
      </c>
      <c r="E12" s="78">
        <v>0</v>
      </c>
      <c r="F12" s="79">
        <v>0</v>
      </c>
      <c r="G12" s="79">
        <v>0</v>
      </c>
      <c r="H12" s="78">
        <v>0</v>
      </c>
      <c r="I12" s="78">
        <v>0</v>
      </c>
      <c r="J12" s="80">
        <v>0</v>
      </c>
      <c r="K12" s="77">
        <f t="shared" ref="K12:K18" si="2">SUM(C12+D12+E12+F12+G12+H12+I12+J12)</f>
        <v>0</v>
      </c>
    </row>
    <row r="13" spans="1:11" s="10" customFormat="1" ht="31.5">
      <c r="A13" s="13">
        <v>1010200</v>
      </c>
      <c r="B13" s="14" t="s">
        <v>21</v>
      </c>
      <c r="C13" s="78">
        <f>200777316+C14</f>
        <v>327207796</v>
      </c>
      <c r="D13" s="78">
        <f>102670606+D14</f>
        <v>130906898</v>
      </c>
      <c r="E13" s="78">
        <f t="shared" ref="E13:J13" si="3">E14</f>
        <v>16165291</v>
      </c>
      <c r="F13" s="78">
        <f t="shared" si="3"/>
        <v>9026882</v>
      </c>
      <c r="G13" s="78">
        <f t="shared" si="3"/>
        <v>3017128</v>
      </c>
      <c r="H13" s="78">
        <f t="shared" si="3"/>
        <v>5832809</v>
      </c>
      <c r="I13" s="78">
        <f t="shared" si="3"/>
        <v>1887431</v>
      </c>
      <c r="J13" s="80">
        <f t="shared" si="3"/>
        <v>1180090</v>
      </c>
      <c r="K13" s="77">
        <f>SUM(C13+D13+E13+F13+G13+H13+I13+J13)</f>
        <v>495224325</v>
      </c>
    </row>
    <row r="14" spans="1:11" s="10" customFormat="1" ht="31.5">
      <c r="A14" s="15">
        <v>1010290</v>
      </c>
      <c r="B14" s="16" t="s">
        <v>22</v>
      </c>
      <c r="C14" s="81">
        <v>126430480</v>
      </c>
      <c r="D14" s="81">
        <v>28236292</v>
      </c>
      <c r="E14" s="81">
        <v>16165291</v>
      </c>
      <c r="F14" s="81">
        <v>9026882</v>
      </c>
      <c r="G14" s="81">
        <v>3017128</v>
      </c>
      <c r="H14" s="81">
        <v>5832809</v>
      </c>
      <c r="I14" s="81">
        <v>1887431</v>
      </c>
      <c r="J14" s="82">
        <v>1180090</v>
      </c>
      <c r="K14" s="83">
        <f t="shared" si="2"/>
        <v>191776403</v>
      </c>
    </row>
    <row r="15" spans="1:11" s="10" customFormat="1" ht="15.75">
      <c r="A15" s="13">
        <v>1010400</v>
      </c>
      <c r="B15" s="14" t="s">
        <v>23</v>
      </c>
      <c r="C15" s="79">
        <v>3166800</v>
      </c>
      <c r="D15" s="79">
        <v>191400</v>
      </c>
      <c r="E15" s="79">
        <v>1566000</v>
      </c>
      <c r="F15" s="79">
        <v>713400</v>
      </c>
      <c r="G15" s="79">
        <v>469800</v>
      </c>
      <c r="H15" s="79">
        <v>713400</v>
      </c>
      <c r="I15" s="79">
        <v>191400</v>
      </c>
      <c r="J15" s="84">
        <v>313200</v>
      </c>
      <c r="K15" s="77">
        <f t="shared" si="2"/>
        <v>7325400</v>
      </c>
    </row>
    <row r="16" spans="1:11" s="10" customFormat="1" ht="47.25">
      <c r="A16" s="13">
        <v>1010600</v>
      </c>
      <c r="B16" s="14" t="s">
        <v>24</v>
      </c>
      <c r="C16" s="79">
        <v>7832701</v>
      </c>
      <c r="D16" s="79">
        <v>140682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84">
        <v>0</v>
      </c>
      <c r="K16" s="77">
        <f t="shared" si="2"/>
        <v>7973383</v>
      </c>
    </row>
    <row r="17" spans="1:11" s="10" customFormat="1" ht="47.25">
      <c r="A17" s="13">
        <v>1010601</v>
      </c>
      <c r="B17" s="14" t="s">
        <v>25</v>
      </c>
      <c r="C17" s="79">
        <f>4442794+1330085</f>
        <v>5772879</v>
      </c>
      <c r="D17" s="79">
        <f>10829+57749</f>
        <v>68578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84">
        <v>0</v>
      </c>
      <c r="K17" s="77">
        <f t="shared" si="2"/>
        <v>5841457</v>
      </c>
    </row>
    <row r="18" spans="1:11" s="10" customFormat="1" ht="15.75">
      <c r="A18" s="13">
        <v>1010700</v>
      </c>
      <c r="B18" s="14" t="s">
        <v>26</v>
      </c>
      <c r="C18" s="78">
        <f>21561043+180629+5879+26030922+11268</f>
        <v>47789741</v>
      </c>
      <c r="D18" s="78">
        <f>15188947+131885+12225-2167759+2976</f>
        <v>13168274</v>
      </c>
      <c r="E18" s="78">
        <v>0</v>
      </c>
      <c r="F18" s="78">
        <v>0</v>
      </c>
      <c r="G18" s="79">
        <v>0</v>
      </c>
      <c r="H18" s="78">
        <v>0</v>
      </c>
      <c r="I18" s="78">
        <v>0</v>
      </c>
      <c r="J18" s="84">
        <v>0</v>
      </c>
      <c r="K18" s="77">
        <f t="shared" si="2"/>
        <v>60958015</v>
      </c>
    </row>
    <row r="19" spans="1:11" s="10" customFormat="1" ht="3" customHeight="1">
      <c r="A19" s="15"/>
      <c r="B19" s="14"/>
      <c r="C19" s="78"/>
      <c r="D19" s="78"/>
      <c r="E19" s="78"/>
      <c r="F19" s="78"/>
      <c r="G19" s="78"/>
      <c r="H19" s="78"/>
      <c r="I19" s="78"/>
      <c r="J19" s="80"/>
      <c r="K19" s="77"/>
    </row>
    <row r="20" spans="1:11" s="17" customFormat="1" ht="31.5">
      <c r="A20" s="13">
        <v>1020000</v>
      </c>
      <c r="B20" s="14" t="s">
        <v>27</v>
      </c>
      <c r="C20" s="78">
        <f t="shared" ref="C20:J20" si="4">SUM(C21:C25)</f>
        <v>183667333</v>
      </c>
      <c r="D20" s="78">
        <f t="shared" si="4"/>
        <v>118923</v>
      </c>
      <c r="E20" s="78">
        <f t="shared" si="4"/>
        <v>17056027</v>
      </c>
      <c r="F20" s="78">
        <f t="shared" si="4"/>
        <v>5819899</v>
      </c>
      <c r="G20" s="78">
        <f t="shared" si="4"/>
        <v>6872181</v>
      </c>
      <c r="H20" s="78">
        <f t="shared" si="4"/>
        <v>158733</v>
      </c>
      <c r="I20" s="78">
        <f t="shared" si="4"/>
        <v>33408</v>
      </c>
      <c r="J20" s="80">
        <f t="shared" si="4"/>
        <v>143059</v>
      </c>
      <c r="K20" s="77">
        <f t="shared" ref="K20:K25" si="5">SUM(C20+D20+E20+F20+G20+H20+I20+J20)</f>
        <v>213869563</v>
      </c>
    </row>
    <row r="21" spans="1:11" s="10" customFormat="1" ht="15.75">
      <c r="A21" s="13">
        <v>1020100</v>
      </c>
      <c r="B21" s="14" t="s">
        <v>28</v>
      </c>
      <c r="C21" s="78">
        <v>0</v>
      </c>
      <c r="D21" s="78">
        <v>0</v>
      </c>
      <c r="E21" s="79">
        <v>0</v>
      </c>
      <c r="F21" s="79">
        <v>0</v>
      </c>
      <c r="G21" s="79">
        <v>0</v>
      </c>
      <c r="H21" s="78">
        <v>0</v>
      </c>
      <c r="I21" s="78">
        <v>0</v>
      </c>
      <c r="J21" s="80">
        <v>0</v>
      </c>
      <c r="K21" s="77">
        <f t="shared" si="5"/>
        <v>0</v>
      </c>
    </row>
    <row r="22" spans="1:11" s="10" customFormat="1" ht="31.5">
      <c r="A22" s="13">
        <v>1020200</v>
      </c>
      <c r="B22" s="14" t="s">
        <v>29</v>
      </c>
      <c r="C22" s="78">
        <v>29397260</v>
      </c>
      <c r="D22" s="78">
        <v>0</v>
      </c>
      <c r="E22" s="78">
        <v>12580105</v>
      </c>
      <c r="F22" s="78">
        <v>130268</v>
      </c>
      <c r="G22" s="78">
        <v>3950429</v>
      </c>
      <c r="H22" s="79">
        <v>20434</v>
      </c>
      <c r="I22" s="78">
        <v>0</v>
      </c>
      <c r="J22" s="80">
        <v>74766</v>
      </c>
      <c r="K22" s="77">
        <f t="shared" si="5"/>
        <v>46153262</v>
      </c>
    </row>
    <row r="23" spans="1:11" s="10" customFormat="1" ht="31.5">
      <c r="A23" s="13">
        <v>1020300</v>
      </c>
      <c r="B23" s="14" t="s">
        <v>30</v>
      </c>
      <c r="C23" s="78">
        <v>152030508</v>
      </c>
      <c r="D23" s="78">
        <v>0</v>
      </c>
      <c r="E23" s="78">
        <v>4218028</v>
      </c>
      <c r="F23" s="78">
        <v>5497995</v>
      </c>
      <c r="G23" s="78">
        <v>2798537</v>
      </c>
      <c r="H23" s="78">
        <v>0</v>
      </c>
      <c r="I23" s="78">
        <v>0</v>
      </c>
      <c r="J23" s="80">
        <v>0</v>
      </c>
      <c r="K23" s="77">
        <f t="shared" si="5"/>
        <v>164545068</v>
      </c>
    </row>
    <row r="24" spans="1:11" s="17" customFormat="1" ht="31.5">
      <c r="A24" s="13">
        <v>1020400</v>
      </c>
      <c r="B24" s="18" t="s">
        <v>31</v>
      </c>
      <c r="C24" s="78">
        <f>5942509-5239286</f>
        <v>703223</v>
      </c>
      <c r="D24" s="78">
        <v>0</v>
      </c>
      <c r="E24" s="78">
        <v>0</v>
      </c>
      <c r="F24" s="78">
        <v>0</v>
      </c>
      <c r="G24" s="78">
        <v>54067</v>
      </c>
      <c r="H24" s="78">
        <f>288574-284107</f>
        <v>4467</v>
      </c>
      <c r="I24" s="78">
        <v>0</v>
      </c>
      <c r="J24" s="80">
        <v>85</v>
      </c>
      <c r="K24" s="77">
        <f t="shared" si="5"/>
        <v>761842</v>
      </c>
    </row>
    <row r="25" spans="1:11" s="10" customFormat="1" ht="15.75">
      <c r="A25" s="13">
        <v>1020500</v>
      </c>
      <c r="B25" s="14" t="s">
        <v>32</v>
      </c>
      <c r="C25" s="78">
        <v>1536342</v>
      </c>
      <c r="D25" s="78">
        <v>118923</v>
      </c>
      <c r="E25" s="78">
        <v>257894</v>
      </c>
      <c r="F25" s="78">
        <v>191636</v>
      </c>
      <c r="G25" s="78">
        <v>69148</v>
      </c>
      <c r="H25" s="78">
        <v>133832</v>
      </c>
      <c r="I25" s="78">
        <v>33408</v>
      </c>
      <c r="J25" s="84">
        <v>68208</v>
      </c>
      <c r="K25" s="77">
        <f t="shared" si="5"/>
        <v>2409391</v>
      </c>
    </row>
    <row r="26" spans="1:11" s="10" customFormat="1" ht="9.9499999999999993" customHeight="1">
      <c r="A26" s="13"/>
      <c r="B26" s="14"/>
      <c r="C26" s="78"/>
      <c r="D26" s="78"/>
      <c r="E26" s="78"/>
      <c r="F26" s="78"/>
      <c r="G26" s="78"/>
      <c r="H26" s="78"/>
      <c r="I26" s="78"/>
      <c r="J26" s="80"/>
      <c r="K26" s="77"/>
    </row>
    <row r="27" spans="1:11" s="10" customFormat="1" ht="15.75">
      <c r="A27" s="13">
        <v>1040000</v>
      </c>
      <c r="B27" s="14" t="s">
        <v>33</v>
      </c>
      <c r="C27" s="79">
        <v>0</v>
      </c>
      <c r="D27" s="79">
        <v>0</v>
      </c>
      <c r="E27" s="79">
        <v>0</v>
      </c>
      <c r="F27" s="78">
        <v>0</v>
      </c>
      <c r="G27" s="78">
        <v>0</v>
      </c>
      <c r="H27" s="78">
        <v>0</v>
      </c>
      <c r="I27" s="78">
        <v>0</v>
      </c>
      <c r="J27" s="80">
        <v>0</v>
      </c>
      <c r="K27" s="77">
        <f>SUM(C27+D27+E27+F27+G27+H27+I27+J27)</f>
        <v>0</v>
      </c>
    </row>
    <row r="28" spans="1:11" s="10" customFormat="1" ht="6.75" customHeight="1">
      <c r="A28" s="15"/>
      <c r="B28" s="16"/>
      <c r="C28" s="78"/>
      <c r="D28" s="78"/>
      <c r="E28" s="78"/>
      <c r="F28" s="78"/>
      <c r="G28" s="78"/>
      <c r="H28" s="78"/>
      <c r="I28" s="78"/>
      <c r="J28" s="80"/>
      <c r="K28" s="77"/>
    </row>
    <row r="29" spans="1:11" s="10" customFormat="1" ht="15.75" customHeight="1">
      <c r="A29" s="13">
        <v>1050000</v>
      </c>
      <c r="B29" s="14" t="s">
        <v>34</v>
      </c>
      <c r="C29" s="79">
        <f>11732721+62996</f>
        <v>11795717</v>
      </c>
      <c r="D29" s="79">
        <v>3317920</v>
      </c>
      <c r="E29" s="79">
        <f>2212109+1232</f>
        <v>2213341</v>
      </c>
      <c r="F29" s="79">
        <f>20871659-1232596</f>
        <v>19639063</v>
      </c>
      <c r="G29" s="79">
        <v>1175851</v>
      </c>
      <c r="H29" s="79">
        <f>3022046-714956</f>
        <v>2307090</v>
      </c>
      <c r="I29" s="79">
        <f>3749816-1005435</f>
        <v>2744381</v>
      </c>
      <c r="J29" s="84">
        <f>1250848-478904</f>
        <v>771944</v>
      </c>
      <c r="K29" s="77">
        <f t="shared" ref="K29:K36" si="6">SUM(C29+D29+E29+F29+G29+H29+I29+J29)</f>
        <v>43965307</v>
      </c>
    </row>
    <row r="30" spans="1:11" s="10" customFormat="1" ht="15.75">
      <c r="A30" s="13">
        <v>1050100</v>
      </c>
      <c r="B30" s="14" t="s">
        <v>35</v>
      </c>
      <c r="C30" s="78">
        <f>SUM(C31:C32)</f>
        <v>3287340</v>
      </c>
      <c r="D30" s="78">
        <f t="shared" ref="D30:J30" si="7">SUM(D31:D32)</f>
        <v>31018</v>
      </c>
      <c r="E30" s="78">
        <f t="shared" si="7"/>
        <v>0</v>
      </c>
      <c r="F30" s="78">
        <f t="shared" si="7"/>
        <v>0</v>
      </c>
      <c r="G30" s="78">
        <f t="shared" si="7"/>
        <v>0</v>
      </c>
      <c r="H30" s="78">
        <f t="shared" si="7"/>
        <v>0</v>
      </c>
      <c r="I30" s="78">
        <f t="shared" si="7"/>
        <v>0</v>
      </c>
      <c r="J30" s="80">
        <f t="shared" si="7"/>
        <v>0</v>
      </c>
      <c r="K30" s="77">
        <f t="shared" si="6"/>
        <v>3318358</v>
      </c>
    </row>
    <row r="31" spans="1:11" s="10" customFormat="1" ht="31.5">
      <c r="A31" s="15">
        <v>1050101</v>
      </c>
      <c r="B31" s="16" t="s">
        <v>36</v>
      </c>
      <c r="C31" s="83">
        <v>178853</v>
      </c>
      <c r="D31" s="83">
        <v>0</v>
      </c>
      <c r="E31" s="83">
        <v>0</v>
      </c>
      <c r="F31" s="83">
        <v>0</v>
      </c>
      <c r="G31" s="83">
        <v>0</v>
      </c>
      <c r="H31" s="83">
        <v>0</v>
      </c>
      <c r="I31" s="83">
        <v>0</v>
      </c>
      <c r="J31" s="85">
        <v>0</v>
      </c>
      <c r="K31" s="83">
        <f t="shared" si="6"/>
        <v>178853</v>
      </c>
    </row>
    <row r="32" spans="1:11" s="10" customFormat="1" ht="31.5">
      <c r="A32" s="15">
        <v>1050102</v>
      </c>
      <c r="B32" s="16" t="s">
        <v>37</v>
      </c>
      <c r="C32" s="81">
        <v>3108487</v>
      </c>
      <c r="D32" s="81">
        <v>31018</v>
      </c>
      <c r="E32" s="81">
        <v>0</v>
      </c>
      <c r="F32" s="81">
        <v>0</v>
      </c>
      <c r="G32" s="81">
        <v>0</v>
      </c>
      <c r="H32" s="81">
        <v>0</v>
      </c>
      <c r="I32" s="81">
        <v>0</v>
      </c>
      <c r="J32" s="82">
        <v>0</v>
      </c>
      <c r="K32" s="83">
        <f t="shared" si="6"/>
        <v>3139505</v>
      </c>
    </row>
    <row r="33" spans="1:11" s="10" customFormat="1" ht="29.25" customHeight="1">
      <c r="A33" s="13">
        <v>1050200</v>
      </c>
      <c r="B33" s="14" t="s">
        <v>38</v>
      </c>
      <c r="C33" s="79">
        <v>7051533</v>
      </c>
      <c r="D33" s="79">
        <v>3286902</v>
      </c>
      <c r="E33" s="79">
        <v>1682700</v>
      </c>
      <c r="F33" s="79">
        <v>1483527</v>
      </c>
      <c r="G33" s="79">
        <v>13914</v>
      </c>
      <c r="H33" s="79">
        <v>295504</v>
      </c>
      <c r="I33" s="79">
        <v>96005</v>
      </c>
      <c r="J33" s="84">
        <v>604887</v>
      </c>
      <c r="K33" s="77">
        <f t="shared" si="6"/>
        <v>14514972</v>
      </c>
    </row>
    <row r="34" spans="1:11" s="10" customFormat="1" ht="49.7" customHeight="1">
      <c r="A34" s="13">
        <v>1050400</v>
      </c>
      <c r="B34" s="14" t="s">
        <v>39</v>
      </c>
      <c r="C34" s="79">
        <v>0</v>
      </c>
      <c r="D34" s="79">
        <v>0</v>
      </c>
      <c r="E34" s="78">
        <v>224854</v>
      </c>
      <c r="F34" s="78">
        <v>10990697</v>
      </c>
      <c r="G34" s="79">
        <v>775416</v>
      </c>
      <c r="H34" s="78">
        <v>672977</v>
      </c>
      <c r="I34" s="78">
        <v>1929754</v>
      </c>
      <c r="J34" s="80">
        <v>97044</v>
      </c>
      <c r="K34" s="77">
        <f t="shared" si="6"/>
        <v>14690742</v>
      </c>
    </row>
    <row r="35" spans="1:11" s="10" customFormat="1" ht="31.5">
      <c r="A35" s="13">
        <v>1051100</v>
      </c>
      <c r="B35" s="14" t="s">
        <v>40</v>
      </c>
      <c r="C35" s="79">
        <v>1133040</v>
      </c>
      <c r="D35" s="79">
        <v>0</v>
      </c>
      <c r="E35" s="79">
        <v>227355</v>
      </c>
      <c r="F35" s="79">
        <v>0</v>
      </c>
      <c r="G35" s="79">
        <v>0</v>
      </c>
      <c r="H35" s="79">
        <v>0</v>
      </c>
      <c r="I35" s="79">
        <v>0</v>
      </c>
      <c r="J35" s="84">
        <v>0</v>
      </c>
      <c r="K35" s="77">
        <f t="shared" si="6"/>
        <v>1360395</v>
      </c>
    </row>
    <row r="36" spans="1:11" s="17" customFormat="1" ht="31.5">
      <c r="A36" s="13">
        <v>1051200</v>
      </c>
      <c r="B36" s="14" t="s">
        <v>41</v>
      </c>
      <c r="C36" s="79">
        <v>0</v>
      </c>
      <c r="D36" s="79">
        <v>0</v>
      </c>
      <c r="E36" s="79">
        <v>75344</v>
      </c>
      <c r="F36" s="79">
        <v>7147797</v>
      </c>
      <c r="G36" s="79">
        <v>361291</v>
      </c>
      <c r="H36" s="79">
        <v>1277204</v>
      </c>
      <c r="I36" s="79">
        <v>695208</v>
      </c>
      <c r="J36" s="84">
        <v>59471</v>
      </c>
      <c r="K36" s="77">
        <f t="shared" si="6"/>
        <v>9616315</v>
      </c>
    </row>
    <row r="37" spans="1:11" s="17" customFormat="1" ht="6" customHeight="1">
      <c r="A37" s="15"/>
      <c r="B37" s="16"/>
      <c r="C37" s="86"/>
      <c r="D37" s="86"/>
      <c r="E37" s="86"/>
      <c r="F37" s="86"/>
      <c r="G37" s="86"/>
      <c r="H37" s="86"/>
      <c r="I37" s="86"/>
      <c r="J37" s="87"/>
      <c r="K37" s="77"/>
    </row>
    <row r="38" spans="1:11" s="10" customFormat="1" ht="31.5">
      <c r="A38" s="13">
        <v>1060000</v>
      </c>
      <c r="B38" s="14" t="s">
        <v>42</v>
      </c>
      <c r="C38" s="78">
        <f>SUM(C39)</f>
        <v>62963278</v>
      </c>
      <c r="D38" s="78">
        <f t="shared" ref="D38:J38" si="8">SUM(D39)</f>
        <v>0</v>
      </c>
      <c r="E38" s="78">
        <f t="shared" si="8"/>
        <v>8314065</v>
      </c>
      <c r="F38" s="78">
        <f t="shared" si="8"/>
        <v>1437205</v>
      </c>
      <c r="G38" s="78">
        <f t="shared" si="8"/>
        <v>660390</v>
      </c>
      <c r="H38" s="78">
        <f t="shared" si="8"/>
        <v>1245447</v>
      </c>
      <c r="I38" s="78">
        <f t="shared" si="8"/>
        <v>0</v>
      </c>
      <c r="J38" s="80">
        <f t="shared" si="8"/>
        <v>433222</v>
      </c>
      <c r="K38" s="77">
        <f>SUM(C38+D38+E38+F38+G38+H38+I38+J38)</f>
        <v>75053607</v>
      </c>
    </row>
    <row r="39" spans="1:11" s="10" customFormat="1" ht="15.75">
      <c r="A39" s="13">
        <v>1060100</v>
      </c>
      <c r="B39" s="14" t="s">
        <v>43</v>
      </c>
      <c r="C39" s="78">
        <f t="shared" ref="C39:J39" si="9">SUM(C40:C41)</f>
        <v>62963278</v>
      </c>
      <c r="D39" s="78">
        <f t="shared" si="9"/>
        <v>0</v>
      </c>
      <c r="E39" s="78">
        <f t="shared" si="9"/>
        <v>8314065</v>
      </c>
      <c r="F39" s="78">
        <f t="shared" si="9"/>
        <v>1437205</v>
      </c>
      <c r="G39" s="78">
        <f t="shared" si="9"/>
        <v>660390</v>
      </c>
      <c r="H39" s="78">
        <f t="shared" si="9"/>
        <v>1245447</v>
      </c>
      <c r="I39" s="78">
        <f t="shared" si="9"/>
        <v>0</v>
      </c>
      <c r="J39" s="80">
        <f t="shared" si="9"/>
        <v>433222</v>
      </c>
      <c r="K39" s="78">
        <f>SUM(K40:K41)</f>
        <v>75053607</v>
      </c>
    </row>
    <row r="40" spans="1:11" s="10" customFormat="1" ht="15.75">
      <c r="A40" s="15">
        <v>1060101</v>
      </c>
      <c r="B40" s="16" t="s">
        <v>44</v>
      </c>
      <c r="C40" s="81">
        <f>59276867-369385-12370228</f>
        <v>46537254</v>
      </c>
      <c r="D40" s="81">
        <v>0</v>
      </c>
      <c r="E40" s="81">
        <f>10590047-65992-2209990</f>
        <v>8314065</v>
      </c>
      <c r="F40" s="81">
        <f>1830642-11408-382029</f>
        <v>1437205</v>
      </c>
      <c r="G40" s="81">
        <f>841172-5242-175540</f>
        <v>660390</v>
      </c>
      <c r="H40" s="81">
        <f>1586390-9886-331057</f>
        <v>1245447</v>
      </c>
      <c r="I40" s="81">
        <v>0</v>
      </c>
      <c r="J40" s="82">
        <f>551816-3438-115156</f>
        <v>433222</v>
      </c>
      <c r="K40" s="83">
        <f>SUM(C40:J40)</f>
        <v>58627583</v>
      </c>
    </row>
    <row r="41" spans="1:11" s="10" customFormat="1" ht="15.75">
      <c r="A41" s="15">
        <v>1060102</v>
      </c>
      <c r="B41" s="16" t="s">
        <v>45</v>
      </c>
      <c r="C41" s="81">
        <f>14651798+1774226</f>
        <v>16426024</v>
      </c>
      <c r="D41" s="81">
        <v>0</v>
      </c>
      <c r="E41" s="81">
        <v>0</v>
      </c>
      <c r="F41" s="81">
        <v>0</v>
      </c>
      <c r="G41" s="81">
        <v>0</v>
      </c>
      <c r="H41" s="81">
        <v>0</v>
      </c>
      <c r="I41" s="81">
        <v>0</v>
      </c>
      <c r="J41" s="82">
        <v>0</v>
      </c>
      <c r="K41" s="83">
        <f>SUM(C41+D41+E41+F41+G41+H41+I41+J41)</f>
        <v>16426024</v>
      </c>
    </row>
    <row r="42" spans="1:11" s="10" customFormat="1" ht="4.5" customHeight="1">
      <c r="A42" s="13"/>
      <c r="B42" s="14"/>
      <c r="C42" s="86"/>
      <c r="D42" s="86"/>
      <c r="E42" s="86"/>
      <c r="F42" s="86"/>
      <c r="G42" s="86"/>
      <c r="H42" s="86"/>
      <c r="I42" s="86"/>
      <c r="J42" s="87"/>
      <c r="K42" s="77"/>
    </row>
    <row r="43" spans="1:11" s="10" customFormat="1" ht="15.75">
      <c r="A43" s="13">
        <v>1400000</v>
      </c>
      <c r="B43" s="14" t="s">
        <v>46</v>
      </c>
      <c r="C43" s="78">
        <f>SUM(C44)</f>
        <v>12290038</v>
      </c>
      <c r="D43" s="78">
        <f t="shared" ref="D43:J43" si="10">SUM(D44)</f>
        <v>293896</v>
      </c>
      <c r="E43" s="79">
        <f t="shared" si="10"/>
        <v>5077601</v>
      </c>
      <c r="F43" s="79">
        <f t="shared" si="10"/>
        <v>4540829</v>
      </c>
      <c r="G43" s="79">
        <f t="shared" si="10"/>
        <v>3341792</v>
      </c>
      <c r="H43" s="79">
        <f t="shared" si="10"/>
        <v>3313855</v>
      </c>
      <c r="I43" s="79">
        <f t="shared" si="10"/>
        <v>1198939</v>
      </c>
      <c r="J43" s="84">
        <f t="shared" si="10"/>
        <v>1113638</v>
      </c>
      <c r="K43" s="77">
        <f>SUM(C43+D43+E43+F43+G43+H43+I43+J43)</f>
        <v>31170588</v>
      </c>
    </row>
    <row r="44" spans="1:11" s="10" customFormat="1" ht="15.75">
      <c r="A44" s="13">
        <v>1400100</v>
      </c>
      <c r="B44" s="14" t="s">
        <v>47</v>
      </c>
      <c r="C44" s="86">
        <v>12290038</v>
      </c>
      <c r="D44" s="86">
        <v>293896</v>
      </c>
      <c r="E44" s="86">
        <v>5077601</v>
      </c>
      <c r="F44" s="81">
        <v>4540829</v>
      </c>
      <c r="G44" s="86">
        <v>3341792</v>
      </c>
      <c r="H44" s="86">
        <v>3313855</v>
      </c>
      <c r="I44" s="86">
        <v>1198939</v>
      </c>
      <c r="J44" s="87">
        <v>1113638</v>
      </c>
      <c r="K44" s="83">
        <f>SUM(C44+D44+E44+F44+G44+H44+I44+J44)</f>
        <v>31170588</v>
      </c>
    </row>
    <row r="45" spans="1:11" s="10" customFormat="1" ht="12" customHeight="1" thickBot="1">
      <c r="A45" s="19"/>
      <c r="B45" s="20"/>
      <c r="C45" s="88"/>
      <c r="D45" s="88"/>
      <c r="E45" s="88"/>
      <c r="F45" s="88"/>
      <c r="G45" s="88"/>
      <c r="H45" s="88"/>
      <c r="I45" s="88"/>
      <c r="J45" s="89"/>
      <c r="K45" s="90"/>
    </row>
    <row r="46" spans="1:11" s="10" customFormat="1" ht="16.5" thickBot="1">
      <c r="A46" s="71">
        <v>2000000</v>
      </c>
      <c r="B46" s="70" t="s">
        <v>48</v>
      </c>
      <c r="C46" s="91">
        <f>C47+C55+C58+C60+C62+C64</f>
        <v>56044365</v>
      </c>
      <c r="D46" s="91">
        <f t="shared" ref="D46:J46" si="11">D47+D55+D58+D60+D62+D64</f>
        <v>65824</v>
      </c>
      <c r="E46" s="91">
        <f t="shared" si="11"/>
        <v>7255935</v>
      </c>
      <c r="F46" s="91">
        <f t="shared" si="11"/>
        <v>3188068</v>
      </c>
      <c r="G46" s="91">
        <f t="shared" si="11"/>
        <v>2159933</v>
      </c>
      <c r="H46" s="91">
        <f t="shared" si="11"/>
        <v>1701969</v>
      </c>
      <c r="I46" s="91">
        <f t="shared" si="11"/>
        <v>1116275</v>
      </c>
      <c r="J46" s="92">
        <f t="shared" si="11"/>
        <v>1183001</v>
      </c>
      <c r="K46" s="91">
        <f>K47+K55+K58+K60+K62+K64</f>
        <v>72715370</v>
      </c>
    </row>
    <row r="47" spans="1:11" s="10" customFormat="1" ht="47.25">
      <c r="A47" s="11">
        <v>2010000</v>
      </c>
      <c r="B47" s="14" t="s">
        <v>49</v>
      </c>
      <c r="C47" s="79">
        <v>22166337</v>
      </c>
      <c r="D47" s="79">
        <v>16761</v>
      </c>
      <c r="E47" s="79">
        <v>1368328</v>
      </c>
      <c r="F47" s="79">
        <v>377668</v>
      </c>
      <c r="G47" s="78">
        <v>333571</v>
      </c>
      <c r="H47" s="93">
        <v>266885</v>
      </c>
      <c r="I47" s="78">
        <v>127624</v>
      </c>
      <c r="J47" s="80">
        <v>354644</v>
      </c>
      <c r="K47" s="77">
        <f>SUM(C47+D47+E47+F47+G47+H47+I47+J47)</f>
        <v>25011818</v>
      </c>
    </row>
    <row r="48" spans="1:11" s="10" customFormat="1" ht="31.7" customHeight="1">
      <c r="A48" s="21">
        <v>2010200</v>
      </c>
      <c r="B48" s="14" t="s">
        <v>50</v>
      </c>
      <c r="C48" s="78">
        <v>2027890</v>
      </c>
      <c r="D48" s="78">
        <v>16761</v>
      </c>
      <c r="E48" s="78">
        <v>130253</v>
      </c>
      <c r="F48" s="78">
        <v>265200</v>
      </c>
      <c r="G48" s="79">
        <v>28841</v>
      </c>
      <c r="H48" s="79">
        <v>171671</v>
      </c>
      <c r="I48" s="79">
        <v>63569</v>
      </c>
      <c r="J48" s="80">
        <v>15938</v>
      </c>
      <c r="K48" s="77">
        <f t="shared" ref="K48:K58" si="12">SUM(C48+D48+E48+F48+G48+H48+I48+J48)</f>
        <v>2720123</v>
      </c>
    </row>
    <row r="49" spans="1:11" s="10" customFormat="1" ht="31.5">
      <c r="A49" s="21">
        <v>2010300</v>
      </c>
      <c r="B49" s="14" t="s">
        <v>51</v>
      </c>
      <c r="C49" s="79">
        <v>5223692</v>
      </c>
      <c r="D49" s="79">
        <v>0</v>
      </c>
      <c r="E49" s="79">
        <v>0</v>
      </c>
      <c r="F49" s="79">
        <v>0</v>
      </c>
      <c r="G49" s="79">
        <v>0</v>
      </c>
      <c r="H49" s="78">
        <v>0</v>
      </c>
      <c r="I49" s="78">
        <v>0</v>
      </c>
      <c r="J49" s="80">
        <v>0</v>
      </c>
      <c r="K49" s="77">
        <f t="shared" si="12"/>
        <v>5223692</v>
      </c>
    </row>
    <row r="50" spans="1:11" s="10" customFormat="1" ht="31.5">
      <c r="A50" s="13">
        <v>2010400</v>
      </c>
      <c r="B50" s="14" t="s">
        <v>52</v>
      </c>
      <c r="C50" s="77">
        <v>0</v>
      </c>
      <c r="D50" s="77">
        <v>0</v>
      </c>
      <c r="E50" s="79">
        <v>0</v>
      </c>
      <c r="F50" s="79">
        <v>0</v>
      </c>
      <c r="G50" s="79">
        <v>0</v>
      </c>
      <c r="H50" s="78">
        <v>0</v>
      </c>
      <c r="I50" s="78">
        <v>0</v>
      </c>
      <c r="J50" s="80">
        <v>0</v>
      </c>
      <c r="K50" s="77">
        <f t="shared" si="12"/>
        <v>0</v>
      </c>
    </row>
    <row r="51" spans="1:11" s="10" customFormat="1" ht="31.5">
      <c r="A51" s="13">
        <v>2010500</v>
      </c>
      <c r="B51" s="14" t="s">
        <v>53</v>
      </c>
      <c r="C51" s="79">
        <v>4980</v>
      </c>
      <c r="D51" s="79">
        <v>0</v>
      </c>
      <c r="E51" s="79">
        <v>5838</v>
      </c>
      <c r="F51" s="79">
        <v>1730</v>
      </c>
      <c r="G51" s="79">
        <v>0</v>
      </c>
      <c r="H51" s="78">
        <v>5550</v>
      </c>
      <c r="I51" s="78">
        <v>5666</v>
      </c>
      <c r="J51" s="80">
        <v>0</v>
      </c>
      <c r="K51" s="77">
        <f t="shared" si="12"/>
        <v>23764</v>
      </c>
    </row>
    <row r="52" spans="1:11" s="10" customFormat="1" ht="31.5">
      <c r="A52" s="13">
        <v>2010900</v>
      </c>
      <c r="B52" s="14" t="s">
        <v>54</v>
      </c>
      <c r="C52" s="79">
        <v>3984257</v>
      </c>
      <c r="D52" s="79">
        <v>0</v>
      </c>
      <c r="E52" s="79">
        <v>1150850</v>
      </c>
      <c r="F52" s="79">
        <v>42560</v>
      </c>
      <c r="G52" s="79">
        <v>233695</v>
      </c>
      <c r="H52" s="78">
        <v>66500</v>
      </c>
      <c r="I52" s="79">
        <v>56845</v>
      </c>
      <c r="J52" s="84">
        <v>332500</v>
      </c>
      <c r="K52" s="77">
        <f t="shared" si="12"/>
        <v>5867207</v>
      </c>
    </row>
    <row r="53" spans="1:11" s="10" customFormat="1" ht="21.75" customHeight="1">
      <c r="A53" s="13">
        <v>2011000</v>
      </c>
      <c r="B53" s="14" t="s">
        <v>55</v>
      </c>
      <c r="C53" s="79">
        <v>10000000</v>
      </c>
      <c r="D53" s="79">
        <v>0</v>
      </c>
      <c r="E53" s="78">
        <v>0</v>
      </c>
      <c r="F53" s="78">
        <v>0</v>
      </c>
      <c r="G53" s="78">
        <v>0</v>
      </c>
      <c r="H53" s="94">
        <v>0</v>
      </c>
      <c r="I53" s="78">
        <v>0</v>
      </c>
      <c r="J53" s="80">
        <v>0</v>
      </c>
      <c r="K53" s="77">
        <f t="shared" si="12"/>
        <v>10000000</v>
      </c>
    </row>
    <row r="54" spans="1:11" s="10" customFormat="1" ht="9.9499999999999993" customHeight="1">
      <c r="A54" s="13"/>
      <c r="B54" s="14"/>
      <c r="C54" s="78"/>
      <c r="D54" s="78"/>
      <c r="E54" s="78"/>
      <c r="F54" s="78"/>
      <c r="G54" s="78"/>
      <c r="H54" s="78"/>
      <c r="I54" s="78"/>
      <c r="J54" s="80"/>
      <c r="K54" s="79">
        <f t="shared" si="12"/>
        <v>0</v>
      </c>
    </row>
    <row r="55" spans="1:11" s="10" customFormat="1" ht="33" customHeight="1">
      <c r="A55" s="13">
        <v>2020000</v>
      </c>
      <c r="B55" s="14" t="s">
        <v>56</v>
      </c>
      <c r="C55" s="78">
        <f>3208556+16873262</f>
        <v>20081818</v>
      </c>
      <c r="D55" s="78">
        <v>2209</v>
      </c>
      <c r="E55" s="79">
        <v>120364</v>
      </c>
      <c r="F55" s="78">
        <v>87020</v>
      </c>
      <c r="G55" s="78">
        <v>84050</v>
      </c>
      <c r="H55" s="78">
        <v>61843</v>
      </c>
      <c r="I55" s="78">
        <v>49888</v>
      </c>
      <c r="J55" s="80">
        <v>6614</v>
      </c>
      <c r="K55" s="77">
        <f t="shared" si="12"/>
        <v>20493806</v>
      </c>
    </row>
    <row r="56" spans="1:11" s="10" customFormat="1" ht="31.7" customHeight="1">
      <c r="A56" s="15">
        <v>2020100</v>
      </c>
      <c r="B56" s="16" t="s">
        <v>57</v>
      </c>
      <c r="C56" s="81">
        <v>1500000</v>
      </c>
      <c r="D56" s="81">
        <v>0</v>
      </c>
      <c r="E56" s="81">
        <v>0</v>
      </c>
      <c r="F56" s="81">
        <v>0</v>
      </c>
      <c r="G56" s="81">
        <v>0</v>
      </c>
      <c r="H56" s="81">
        <v>0</v>
      </c>
      <c r="I56" s="81">
        <v>0</v>
      </c>
      <c r="J56" s="95">
        <v>0</v>
      </c>
      <c r="K56" s="83">
        <f t="shared" si="12"/>
        <v>1500000</v>
      </c>
    </row>
    <row r="57" spans="1:11" s="10" customFormat="1" ht="9" customHeight="1">
      <c r="A57" s="15"/>
      <c r="B57" s="16"/>
      <c r="C57" s="86"/>
      <c r="D57" s="86"/>
      <c r="E57" s="86"/>
      <c r="F57" s="86"/>
      <c r="G57" s="86"/>
      <c r="H57" s="86"/>
      <c r="I57" s="86"/>
      <c r="J57" s="87"/>
      <c r="K57" s="77">
        <f t="shared" si="12"/>
        <v>0</v>
      </c>
    </row>
    <row r="58" spans="1:11" s="10" customFormat="1" ht="15.75">
      <c r="A58" s="22">
        <v>2060000</v>
      </c>
      <c r="B58" s="14" t="s">
        <v>58</v>
      </c>
      <c r="C58" s="78">
        <v>3423125</v>
      </c>
      <c r="D58" s="78">
        <v>44212</v>
      </c>
      <c r="E58" s="78">
        <v>772541</v>
      </c>
      <c r="F58" s="78">
        <v>674264</v>
      </c>
      <c r="G58" s="78">
        <v>462230</v>
      </c>
      <c r="H58" s="78">
        <v>492210</v>
      </c>
      <c r="I58" s="78">
        <v>240584</v>
      </c>
      <c r="J58" s="80">
        <v>200138</v>
      </c>
      <c r="K58" s="77">
        <f t="shared" si="12"/>
        <v>6309304</v>
      </c>
    </row>
    <row r="59" spans="1:11" s="10" customFormat="1" ht="15" customHeight="1">
      <c r="A59" s="23"/>
      <c r="B59" s="16"/>
      <c r="C59" s="86"/>
      <c r="D59" s="86"/>
      <c r="E59" s="86"/>
      <c r="F59" s="86"/>
      <c r="G59" s="86"/>
      <c r="H59" s="86"/>
      <c r="I59" s="86"/>
      <c r="J59" s="87"/>
      <c r="K59" s="77"/>
    </row>
    <row r="60" spans="1:11" s="10" customFormat="1" ht="15.75">
      <c r="A60" s="22">
        <v>2070000</v>
      </c>
      <c r="B60" s="14" t="s">
        <v>59</v>
      </c>
      <c r="C60" s="78">
        <v>9956894</v>
      </c>
      <c r="D60" s="78">
        <v>2642</v>
      </c>
      <c r="E60" s="78">
        <v>4252157</v>
      </c>
      <c r="F60" s="78">
        <v>1837257</v>
      </c>
      <c r="G60" s="78">
        <v>952684</v>
      </c>
      <c r="H60" s="78">
        <v>881031</v>
      </c>
      <c r="I60" s="78">
        <v>698179</v>
      </c>
      <c r="J60" s="80">
        <v>514553</v>
      </c>
      <c r="K60" s="77">
        <f>SUM(C60+D60+E60+F60+G60+H60+I60+J60)</f>
        <v>19095397</v>
      </c>
    </row>
    <row r="61" spans="1:11" s="10" customFormat="1" ht="4.5" customHeight="1">
      <c r="A61" s="23"/>
      <c r="B61" s="16"/>
      <c r="C61" s="78"/>
      <c r="D61" s="86"/>
      <c r="E61" s="86"/>
      <c r="F61" s="86"/>
      <c r="G61" s="86"/>
      <c r="H61" s="86"/>
      <c r="I61" s="86"/>
      <c r="J61" s="87"/>
      <c r="K61" s="77"/>
    </row>
    <row r="62" spans="1:11" s="10" customFormat="1" ht="20.25" customHeight="1">
      <c r="A62" s="22">
        <v>2080000</v>
      </c>
      <c r="B62" s="14" t="s">
        <v>60</v>
      </c>
      <c r="C62" s="78">
        <v>416191</v>
      </c>
      <c r="D62" s="78">
        <v>0</v>
      </c>
      <c r="E62" s="78">
        <v>742545</v>
      </c>
      <c r="F62" s="78">
        <v>211859</v>
      </c>
      <c r="G62" s="78">
        <v>327398</v>
      </c>
      <c r="H62" s="78">
        <v>0</v>
      </c>
      <c r="I62" s="78">
        <v>0</v>
      </c>
      <c r="J62" s="80">
        <v>107052</v>
      </c>
      <c r="K62" s="77">
        <f>SUM(C62+D62+E62+F62+G62+H62+I62+J62)</f>
        <v>1805045</v>
      </c>
    </row>
    <row r="63" spans="1:11" s="10" customFormat="1" ht="7.5" customHeight="1">
      <c r="A63" s="23"/>
      <c r="B63" s="16"/>
      <c r="C63" s="86"/>
      <c r="D63" s="86"/>
      <c r="E63" s="86"/>
      <c r="F63" s="86"/>
      <c r="G63" s="86"/>
      <c r="H63" s="86"/>
      <c r="I63" s="86"/>
      <c r="J63" s="87"/>
      <c r="K63" s="77"/>
    </row>
    <row r="64" spans="1:11" s="10" customFormat="1" ht="15.75">
      <c r="A64" s="22">
        <v>2090000</v>
      </c>
      <c r="B64" s="14" t="s">
        <v>61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  <c r="I64" s="78">
        <v>0</v>
      </c>
      <c r="J64" s="80">
        <v>0</v>
      </c>
      <c r="K64" s="77">
        <f>SUM(C64+D64+E64+F64+G64+H64+I64+J64)</f>
        <v>0</v>
      </c>
    </row>
    <row r="65" spans="1:11" s="10" customFormat="1" ht="4.5" customHeight="1" thickBot="1">
      <c r="A65" s="24"/>
      <c r="B65" s="25"/>
      <c r="C65" s="96"/>
      <c r="D65" s="96"/>
      <c r="E65" s="96"/>
      <c r="F65" s="96"/>
      <c r="G65" s="96"/>
      <c r="H65" s="96"/>
      <c r="I65" s="96"/>
      <c r="J65" s="97"/>
      <c r="K65" s="98"/>
    </row>
    <row r="66" spans="1:11" s="10" customFormat="1" ht="15" thickBot="1">
      <c r="A66" s="26">
        <v>3000000</v>
      </c>
      <c r="B66" s="27" t="s">
        <v>62</v>
      </c>
      <c r="C66" s="99">
        <f>SUM(C67:C69)</f>
        <v>0</v>
      </c>
      <c r="D66" s="99">
        <f t="shared" ref="D66:J66" si="13">SUM(D67)</f>
        <v>0</v>
      </c>
      <c r="E66" s="99">
        <f t="shared" si="13"/>
        <v>0</v>
      </c>
      <c r="F66" s="99">
        <f t="shared" si="13"/>
        <v>0</v>
      </c>
      <c r="G66" s="99">
        <f t="shared" si="13"/>
        <v>0</v>
      </c>
      <c r="H66" s="99">
        <f t="shared" si="13"/>
        <v>0</v>
      </c>
      <c r="I66" s="99">
        <f t="shared" si="13"/>
        <v>0</v>
      </c>
      <c r="J66" s="100">
        <f t="shared" si="13"/>
        <v>0</v>
      </c>
      <c r="K66" s="101">
        <f>SUM(C66:J66)</f>
        <v>0</v>
      </c>
    </row>
    <row r="67" spans="1:11" s="10" customFormat="1" ht="15">
      <c r="A67" s="28">
        <v>3010000</v>
      </c>
      <c r="B67" s="29" t="s">
        <v>63</v>
      </c>
      <c r="C67" s="102"/>
      <c r="D67" s="102">
        <v>0</v>
      </c>
      <c r="E67" s="102">
        <v>0</v>
      </c>
      <c r="F67" s="102">
        <v>0</v>
      </c>
      <c r="G67" s="102">
        <v>0</v>
      </c>
      <c r="H67" s="102">
        <v>0</v>
      </c>
      <c r="I67" s="102">
        <v>0</v>
      </c>
      <c r="J67" s="103">
        <v>0</v>
      </c>
      <c r="K67" s="102">
        <f>SUM(C67:J67)</f>
        <v>0</v>
      </c>
    </row>
    <row r="68" spans="1:11" s="10" customFormat="1" ht="30.75" thickBot="1">
      <c r="A68" s="30" t="s">
        <v>64</v>
      </c>
      <c r="B68" s="29" t="s">
        <v>65</v>
      </c>
      <c r="C68" s="104"/>
      <c r="D68" s="104">
        <v>0</v>
      </c>
      <c r="E68" s="104">
        <v>0</v>
      </c>
      <c r="F68" s="105">
        <v>0</v>
      </c>
      <c r="G68" s="104">
        <v>0</v>
      </c>
      <c r="H68" s="104">
        <v>0</v>
      </c>
      <c r="I68" s="104">
        <v>0</v>
      </c>
      <c r="J68" s="106">
        <v>0</v>
      </c>
      <c r="K68" s="107">
        <f>SUM(C68:J68)</f>
        <v>0</v>
      </c>
    </row>
    <row r="69" spans="1:11" s="10" customFormat="1" ht="16.5" thickBot="1">
      <c r="A69" s="31"/>
      <c r="B69" s="32"/>
      <c r="C69" s="108"/>
      <c r="D69" s="108"/>
      <c r="E69" s="108"/>
      <c r="F69" s="108"/>
      <c r="G69" s="108"/>
      <c r="H69" s="108"/>
      <c r="I69" s="108"/>
      <c r="J69" s="109"/>
      <c r="K69" s="98"/>
    </row>
    <row r="70" spans="1:11" s="10" customFormat="1" ht="16.5" thickBot="1">
      <c r="A70" s="66">
        <v>4000000</v>
      </c>
      <c r="B70" s="70" t="s">
        <v>66</v>
      </c>
      <c r="C70" s="91">
        <f t="shared" ref="C70:J70" si="14">SUM(C71+C74+C76+C78+C80+C82+C84+C86)</f>
        <v>486956094</v>
      </c>
      <c r="D70" s="91">
        <f t="shared" si="14"/>
        <v>15257186</v>
      </c>
      <c r="E70" s="91">
        <f t="shared" si="14"/>
        <v>68286412</v>
      </c>
      <c r="F70" s="91">
        <f t="shared" si="14"/>
        <v>37480366</v>
      </c>
      <c r="G70" s="91">
        <f t="shared" si="14"/>
        <v>17717268</v>
      </c>
      <c r="H70" s="91">
        <f t="shared" si="14"/>
        <v>26621221</v>
      </c>
      <c r="I70" s="91">
        <f t="shared" si="14"/>
        <v>15268825</v>
      </c>
      <c r="J70" s="92">
        <f t="shared" si="14"/>
        <v>7716587</v>
      </c>
      <c r="K70" s="91">
        <f>SUM(K71+K74+K76+K78+K80+K82+K84+K86)</f>
        <v>675303959</v>
      </c>
    </row>
    <row r="71" spans="1:11" s="10" customFormat="1" ht="15.75">
      <c r="A71" s="33">
        <v>4010000</v>
      </c>
      <c r="B71" s="34" t="s">
        <v>67</v>
      </c>
      <c r="C71" s="78">
        <f>143394701-3492857</f>
        <v>139901844</v>
      </c>
      <c r="D71" s="78">
        <v>11602335</v>
      </c>
      <c r="E71" s="78">
        <v>16280783</v>
      </c>
      <c r="F71" s="78">
        <v>12754927</v>
      </c>
      <c r="G71" s="78">
        <v>7207997</v>
      </c>
      <c r="H71" s="78">
        <f>3581692-189405</f>
        <v>3392287</v>
      </c>
      <c r="I71" s="78">
        <v>1153466</v>
      </c>
      <c r="J71" s="80">
        <v>1330165</v>
      </c>
      <c r="K71" s="77">
        <f>SUM(C71+D71+E71+F71+G71+H71+I71+J71)</f>
        <v>193623804</v>
      </c>
    </row>
    <row r="72" spans="1:11" s="10" customFormat="1" ht="15.75">
      <c r="A72" s="23">
        <v>4010104</v>
      </c>
      <c r="B72" s="16" t="s">
        <v>68</v>
      </c>
      <c r="C72" s="110">
        <v>48703426</v>
      </c>
      <c r="D72" s="110">
        <v>11294517</v>
      </c>
      <c r="E72" s="110">
        <v>8322603</v>
      </c>
      <c r="F72" s="110">
        <v>3596601</v>
      </c>
      <c r="G72" s="110">
        <v>1315474</v>
      </c>
      <c r="H72" s="110">
        <v>2335075</v>
      </c>
      <c r="I72" s="110">
        <v>780744</v>
      </c>
      <c r="J72" s="111">
        <v>480218</v>
      </c>
      <c r="K72" s="83">
        <f>SUM(C72+D72+E72+F72+G72+H72+I72+J72)</f>
        <v>76828658</v>
      </c>
    </row>
    <row r="73" spans="1:11" s="10" customFormat="1" ht="15.75">
      <c r="A73" s="23"/>
      <c r="B73" s="16"/>
      <c r="C73" s="86"/>
      <c r="D73" s="86"/>
      <c r="E73" s="86"/>
      <c r="F73" s="86"/>
      <c r="G73" s="86"/>
      <c r="H73" s="86"/>
      <c r="I73" s="86"/>
      <c r="J73" s="87"/>
      <c r="K73" s="77"/>
    </row>
    <row r="74" spans="1:11" s="10" customFormat="1" ht="31.5">
      <c r="A74" s="22">
        <v>4020100</v>
      </c>
      <c r="B74" s="14" t="s">
        <v>69</v>
      </c>
      <c r="C74" s="78">
        <v>2125141</v>
      </c>
      <c r="D74" s="78">
        <v>953228</v>
      </c>
      <c r="E74" s="78">
        <v>668637</v>
      </c>
      <c r="F74" s="78">
        <v>1195955</v>
      </c>
      <c r="G74" s="78">
        <v>317782</v>
      </c>
      <c r="H74" s="78">
        <v>872781</v>
      </c>
      <c r="I74" s="78">
        <v>280586</v>
      </c>
      <c r="J74" s="80">
        <v>164050</v>
      </c>
      <c r="K74" s="77">
        <f>SUM(C74+D74+E74+F74+G74+H74+I74+J74)</f>
        <v>6578160</v>
      </c>
    </row>
    <row r="75" spans="1:11" s="10" customFormat="1" ht="9" customHeight="1">
      <c r="A75" s="23"/>
      <c r="B75" s="16"/>
      <c r="C75" s="86"/>
      <c r="D75" s="86"/>
      <c r="E75" s="86"/>
      <c r="F75" s="86"/>
      <c r="G75" s="86"/>
      <c r="H75" s="86"/>
      <c r="I75" s="86"/>
      <c r="J75" s="87"/>
      <c r="K75" s="77"/>
    </row>
    <row r="76" spans="1:11" s="17" customFormat="1" ht="15.75">
      <c r="A76" s="22">
        <v>4040000</v>
      </c>
      <c r="B76" s="35" t="s">
        <v>70</v>
      </c>
      <c r="C76" s="78">
        <v>71696482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  <c r="I76" s="78">
        <v>0</v>
      </c>
      <c r="J76" s="80">
        <v>0</v>
      </c>
      <c r="K76" s="77">
        <f>SUM(C76+D76+E76+F76+G76+H76+I76+J76)</f>
        <v>71696482</v>
      </c>
    </row>
    <row r="77" spans="1:11" s="17" customFormat="1" ht="15.75">
      <c r="A77" s="22"/>
      <c r="B77" s="14"/>
      <c r="C77" s="78"/>
      <c r="D77" s="78"/>
      <c r="E77" s="78"/>
      <c r="F77" s="78"/>
      <c r="G77" s="78"/>
      <c r="H77" s="78"/>
      <c r="I77" s="78"/>
      <c r="J77" s="80"/>
      <c r="K77" s="77"/>
    </row>
    <row r="78" spans="1:11" s="17" customFormat="1" ht="15.75">
      <c r="A78" s="22">
        <v>4060000</v>
      </c>
      <c r="B78" s="35" t="s">
        <v>71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  <c r="I78" s="78">
        <v>0</v>
      </c>
      <c r="J78" s="80">
        <v>0</v>
      </c>
      <c r="K78" s="77">
        <f>SUM(C78+D78+E78+F78+G78+H78+I78+J78)</f>
        <v>0</v>
      </c>
    </row>
    <row r="79" spans="1:11" s="17" customFormat="1" ht="6" customHeight="1">
      <c r="A79" s="22"/>
      <c r="B79" s="35"/>
      <c r="C79" s="78"/>
      <c r="D79" s="78"/>
      <c r="E79" s="78"/>
      <c r="F79" s="78"/>
      <c r="G79" s="78"/>
      <c r="H79" s="78"/>
      <c r="I79" s="78"/>
      <c r="J79" s="80"/>
      <c r="K79" s="77"/>
    </row>
    <row r="80" spans="1:11" ht="75.75" customHeight="1">
      <c r="A80" s="13">
        <v>4080000</v>
      </c>
      <c r="B80" s="14" t="s">
        <v>72</v>
      </c>
      <c r="C80" s="78">
        <v>527761</v>
      </c>
      <c r="D80" s="78">
        <v>0</v>
      </c>
      <c r="E80" s="78">
        <v>712229</v>
      </c>
      <c r="F80" s="78">
        <v>10228812</v>
      </c>
      <c r="G80" s="78">
        <v>5150765</v>
      </c>
      <c r="H80" s="78">
        <v>13476736</v>
      </c>
      <c r="I80" s="78">
        <v>12438043</v>
      </c>
      <c r="J80" s="80">
        <v>3119636</v>
      </c>
      <c r="K80" s="77">
        <f>SUM(C80+D80+E80+F80+G80+H80+I80+J80)</f>
        <v>45653982</v>
      </c>
    </row>
    <row r="81" spans="1:11" ht="7.5" customHeight="1">
      <c r="A81" s="24"/>
      <c r="B81" s="25"/>
      <c r="C81" s="78">
        <v>0</v>
      </c>
      <c r="D81" s="78"/>
      <c r="E81" s="78"/>
      <c r="F81" s="78"/>
      <c r="G81" s="78"/>
      <c r="H81" s="78"/>
      <c r="I81" s="78"/>
      <c r="J81" s="80"/>
      <c r="K81" s="79"/>
    </row>
    <row r="82" spans="1:11" ht="15.75">
      <c r="A82" s="22">
        <v>4100000</v>
      </c>
      <c r="B82" s="14" t="s">
        <v>73</v>
      </c>
      <c r="C82" s="78">
        <f>227221497+12370228</f>
        <v>239591725</v>
      </c>
      <c r="D82" s="78">
        <v>2701623</v>
      </c>
      <c r="E82" s="78">
        <f>42498980+2209990</f>
        <v>44708970</v>
      </c>
      <c r="F82" s="78">
        <f>11896013+382029</f>
        <v>12278042</v>
      </c>
      <c r="G82" s="78">
        <f>4395290+175540</f>
        <v>4570830</v>
      </c>
      <c r="H82" s="78">
        <f>7662173+331057</f>
        <v>7993230</v>
      </c>
      <c r="I82" s="78">
        <f>1396730</f>
        <v>1396730</v>
      </c>
      <c r="J82" s="80">
        <f>2679325+115156</f>
        <v>2794481</v>
      </c>
      <c r="K82" s="77">
        <f>SUM(C82+D82+E82+F82+G82+H82+I82+J82)</f>
        <v>316035631</v>
      </c>
    </row>
    <row r="83" spans="1:11" ht="6" customHeight="1">
      <c r="A83" s="31"/>
      <c r="B83" s="32"/>
      <c r="C83" s="108"/>
      <c r="D83" s="108"/>
      <c r="E83" s="108"/>
      <c r="F83" s="108"/>
      <c r="G83" s="108"/>
      <c r="H83" s="108"/>
      <c r="I83" s="108"/>
      <c r="J83" s="109"/>
      <c r="K83" s="77">
        <v>0</v>
      </c>
    </row>
    <row r="84" spans="1:11" ht="15.75">
      <c r="A84" s="36">
        <v>4110000</v>
      </c>
      <c r="B84" s="37" t="s">
        <v>74</v>
      </c>
      <c r="C84" s="78">
        <v>21206479</v>
      </c>
      <c r="D84" s="78">
        <v>0</v>
      </c>
      <c r="E84" s="78">
        <v>3788621</v>
      </c>
      <c r="F84" s="78">
        <v>654918</v>
      </c>
      <c r="G84" s="78">
        <v>300932</v>
      </c>
      <c r="H84" s="78">
        <v>567536</v>
      </c>
      <c r="I84" s="78">
        <v>0</v>
      </c>
      <c r="J84" s="112">
        <v>197414</v>
      </c>
      <c r="K84" s="77">
        <f>SUM(C84+D84+E84+F84+G84+H84+I84+J84)</f>
        <v>26715900</v>
      </c>
    </row>
    <row r="85" spans="1:11" ht="6" customHeight="1">
      <c r="A85" s="38"/>
      <c r="B85" s="39"/>
      <c r="C85" s="78"/>
      <c r="D85" s="78"/>
      <c r="E85" s="78"/>
      <c r="F85" s="78"/>
      <c r="G85" s="78"/>
      <c r="H85" s="78"/>
      <c r="I85" s="78"/>
      <c r="J85" s="80"/>
      <c r="K85" s="77"/>
    </row>
    <row r="86" spans="1:11" ht="15.75">
      <c r="A86" s="36">
        <v>4120000</v>
      </c>
      <c r="B86" s="37" t="s">
        <v>75</v>
      </c>
      <c r="C86" s="108">
        <v>11906662</v>
      </c>
      <c r="D86" s="108">
        <v>0</v>
      </c>
      <c r="E86" s="108">
        <v>2127172</v>
      </c>
      <c r="F86" s="108">
        <v>367712</v>
      </c>
      <c r="G86" s="108">
        <v>168962</v>
      </c>
      <c r="H86" s="108">
        <v>318651</v>
      </c>
      <c r="I86" s="108">
        <v>0</v>
      </c>
      <c r="J86" s="109">
        <v>110841</v>
      </c>
      <c r="K86" s="77">
        <f>SUM(C86:J86)</f>
        <v>15000000</v>
      </c>
    </row>
    <row r="87" spans="1:11" ht="6.75" customHeight="1" thickBot="1">
      <c r="A87" s="38"/>
      <c r="B87" s="39"/>
      <c r="C87" s="78"/>
      <c r="D87" s="78"/>
      <c r="E87" s="78"/>
      <c r="F87" s="78"/>
      <c r="G87" s="78"/>
      <c r="H87" s="78"/>
      <c r="I87" s="78"/>
      <c r="J87" s="112"/>
      <c r="K87" s="77"/>
    </row>
    <row r="88" spans="1:11" ht="32.25" thickBot="1">
      <c r="A88" s="66">
        <v>5000000</v>
      </c>
      <c r="B88" s="67" t="s">
        <v>76</v>
      </c>
      <c r="C88" s="91">
        <v>134924672</v>
      </c>
      <c r="D88" s="91">
        <v>6691397</v>
      </c>
      <c r="E88" s="91">
        <v>37419309</v>
      </c>
      <c r="F88" s="91">
        <v>18675514</v>
      </c>
      <c r="G88" s="91">
        <v>9425546</v>
      </c>
      <c r="H88" s="91">
        <v>6106262</v>
      </c>
      <c r="I88" s="91">
        <v>19297284</v>
      </c>
      <c r="J88" s="92">
        <v>3232098</v>
      </c>
      <c r="K88" s="73">
        <f>SUM(C88+D88+E88+F88+G88+H88+I88+J88)</f>
        <v>235772082</v>
      </c>
    </row>
    <row r="89" spans="1:11" ht="16.5" thickBot="1">
      <c r="A89" s="40"/>
      <c r="B89" s="41" t="s">
        <v>77</v>
      </c>
      <c r="C89" s="113">
        <f>SUM(C10+C46++C70+C88+C66)</f>
        <v>1340411414</v>
      </c>
      <c r="D89" s="113">
        <f t="shared" ref="D89:J89" si="15">SUM(D10+D46++D70+D88)</f>
        <v>170220978</v>
      </c>
      <c r="E89" s="113">
        <f t="shared" si="15"/>
        <v>163353981</v>
      </c>
      <c r="F89" s="113">
        <f t="shared" si="15"/>
        <v>100521226</v>
      </c>
      <c r="G89" s="113">
        <f t="shared" si="15"/>
        <v>44839889</v>
      </c>
      <c r="H89" s="113">
        <f t="shared" si="15"/>
        <v>48000786</v>
      </c>
      <c r="I89" s="113">
        <f t="shared" si="15"/>
        <v>41737943</v>
      </c>
      <c r="J89" s="114">
        <f t="shared" si="15"/>
        <v>16086839</v>
      </c>
      <c r="K89" s="113">
        <f>SUM(K10+K46++K70+K88+K66)</f>
        <v>1925173056</v>
      </c>
    </row>
    <row r="90" spans="1:11" ht="12.75" customHeight="1">
      <c r="C90" s="43"/>
      <c r="D90" s="43"/>
      <c r="E90" s="44"/>
      <c r="F90" s="44"/>
      <c r="G90" s="44"/>
      <c r="H90" s="44"/>
      <c r="I90" s="44"/>
      <c r="J90" s="44"/>
      <c r="K90" s="44"/>
    </row>
    <row r="91" spans="1:11" ht="12.75" customHeight="1">
      <c r="C91" s="45"/>
      <c r="D91" s="45"/>
      <c r="E91" s="45"/>
      <c r="F91" s="45"/>
      <c r="G91" s="45"/>
      <c r="H91" s="45"/>
      <c r="I91" s="45"/>
      <c r="J91" s="45"/>
      <c r="K91" s="45"/>
    </row>
    <row r="92" spans="1:11" ht="12.75" customHeight="1">
      <c r="C92" s="45"/>
      <c r="D92" s="45"/>
      <c r="E92" s="45"/>
      <c r="F92" s="45"/>
      <c r="G92" s="45"/>
      <c r="H92" s="45"/>
      <c r="I92" s="45"/>
      <c r="J92" s="45"/>
      <c r="K92" s="45"/>
    </row>
    <row r="93" spans="1:11" ht="12.75" customHeight="1">
      <c r="C93" s="46"/>
      <c r="D93" s="46"/>
      <c r="E93" s="47"/>
      <c r="F93" s="47"/>
      <c r="G93" s="47"/>
      <c r="H93" s="47"/>
      <c r="I93" s="47"/>
      <c r="J93" s="47"/>
      <c r="K93" s="48"/>
    </row>
    <row r="94" spans="1:11" ht="12.75" customHeight="1">
      <c r="C94" s="46"/>
      <c r="D94" s="46"/>
      <c r="E94" s="47"/>
      <c r="F94" s="47"/>
      <c r="G94" s="47"/>
      <c r="H94" s="47"/>
      <c r="I94" s="47"/>
      <c r="J94" s="47"/>
      <c r="K94" s="47"/>
    </row>
    <row r="95" spans="1:11" ht="12.75" customHeight="1">
      <c r="C95" s="46"/>
      <c r="D95" s="46"/>
      <c r="E95" s="47"/>
      <c r="F95" s="47"/>
      <c r="G95" s="47"/>
      <c r="H95" s="47"/>
      <c r="I95" s="47"/>
      <c r="J95" s="47"/>
      <c r="K95" s="47"/>
    </row>
    <row r="96" spans="1:11" ht="12.75" customHeight="1">
      <c r="B96" s="49"/>
      <c r="C96" s="50"/>
      <c r="D96" s="50"/>
      <c r="E96" s="51"/>
      <c r="F96" s="51"/>
      <c r="G96" s="51"/>
      <c r="H96" s="51"/>
      <c r="I96" s="51"/>
      <c r="J96" s="51"/>
      <c r="K96" s="51"/>
    </row>
    <row r="97" spans="1:11" ht="12.75" customHeight="1">
      <c r="B97" s="49"/>
      <c r="C97" s="50"/>
      <c r="D97" s="50"/>
      <c r="E97" s="52"/>
      <c r="F97" s="52"/>
      <c r="G97" s="52"/>
      <c r="H97" s="52"/>
      <c r="I97" s="52"/>
      <c r="J97" s="52"/>
      <c r="K97" s="52"/>
    </row>
    <row r="98" spans="1:11" ht="12.75" customHeight="1">
      <c r="B98" s="49"/>
      <c r="C98" s="50"/>
      <c r="D98" s="50"/>
      <c r="E98" s="52"/>
      <c r="F98" s="52"/>
      <c r="G98" s="52"/>
      <c r="H98" s="52"/>
      <c r="I98" s="52"/>
      <c r="J98" s="52"/>
      <c r="K98" s="52"/>
    </row>
    <row r="99" spans="1:11" ht="12.75" customHeight="1">
      <c r="B99" s="49"/>
      <c r="C99" s="50"/>
      <c r="D99" s="50"/>
      <c r="E99" s="52"/>
      <c r="F99" s="52"/>
      <c r="G99" s="52"/>
      <c r="H99" s="52"/>
      <c r="I99" s="52"/>
      <c r="J99" s="52"/>
      <c r="K99" s="52"/>
    </row>
    <row r="100" spans="1:11" ht="12.75" customHeight="1">
      <c r="C100" s="46"/>
      <c r="D100" s="46"/>
      <c r="E100" s="47"/>
      <c r="F100" s="47"/>
      <c r="G100" s="47"/>
      <c r="H100" s="47"/>
      <c r="I100" s="47"/>
      <c r="J100" s="47"/>
      <c r="K100" s="47"/>
    </row>
    <row r="101" spans="1:11" ht="12.75" customHeight="1">
      <c r="C101" s="46"/>
      <c r="D101" s="46"/>
      <c r="E101" s="47"/>
      <c r="F101" s="47"/>
      <c r="G101" s="47"/>
      <c r="H101" s="47"/>
      <c r="I101" s="47"/>
      <c r="J101" s="47"/>
      <c r="K101" s="47"/>
    </row>
    <row r="102" spans="1:11" ht="12.75" customHeight="1">
      <c r="C102" s="46"/>
      <c r="D102" s="46"/>
      <c r="E102" s="47"/>
      <c r="F102" s="47"/>
      <c r="G102" s="47"/>
      <c r="H102" s="47"/>
      <c r="I102" s="47"/>
      <c r="J102" s="47"/>
      <c r="K102" s="47"/>
    </row>
    <row r="103" spans="1:11" ht="12.75" customHeight="1">
      <c r="C103" s="46"/>
      <c r="D103" s="46"/>
      <c r="E103" s="47"/>
      <c r="F103" s="47"/>
      <c r="G103" s="47"/>
      <c r="H103" s="47"/>
      <c r="I103" s="47"/>
      <c r="J103" s="47"/>
      <c r="K103" s="47"/>
    </row>
    <row r="104" spans="1:11" ht="12.75" customHeight="1">
      <c r="C104" s="46"/>
      <c r="D104" s="46"/>
      <c r="E104" s="47"/>
      <c r="F104" s="47"/>
      <c r="G104" s="47"/>
      <c r="H104" s="47"/>
      <c r="I104" s="47"/>
      <c r="J104" s="47"/>
      <c r="K104" s="47"/>
    </row>
    <row r="105" spans="1:11" ht="12.75" customHeight="1">
      <c r="A105" s="53"/>
      <c r="B105" s="49"/>
      <c r="C105" s="50"/>
      <c r="D105" s="50"/>
      <c r="E105" s="52"/>
      <c r="F105" s="52"/>
      <c r="G105" s="52"/>
      <c r="H105" s="52"/>
      <c r="I105" s="52"/>
      <c r="J105" s="52"/>
      <c r="K105" s="52"/>
    </row>
    <row r="106" spans="1:11" ht="12.75" customHeight="1">
      <c r="B106" s="49"/>
      <c r="C106" s="50"/>
      <c r="D106" s="50"/>
      <c r="E106" s="52"/>
      <c r="F106" s="52"/>
      <c r="G106" s="52"/>
      <c r="H106" s="52"/>
      <c r="I106" s="52"/>
      <c r="J106" s="52"/>
      <c r="K106" s="52"/>
    </row>
    <row r="107" spans="1:11" ht="12.75" customHeight="1">
      <c r="B107" s="49"/>
      <c r="C107" s="50"/>
      <c r="D107" s="50"/>
      <c r="E107" s="54"/>
      <c r="F107" s="54"/>
      <c r="G107" s="54"/>
      <c r="H107" s="54"/>
      <c r="I107" s="54"/>
      <c r="J107" s="54"/>
      <c r="K107" s="54"/>
    </row>
    <row r="108" spans="1:11" ht="12.75" customHeight="1">
      <c r="C108" s="46"/>
      <c r="D108" s="46"/>
      <c r="E108" s="47"/>
      <c r="F108" s="47"/>
      <c r="G108" s="47"/>
      <c r="H108" s="47"/>
      <c r="I108" s="47"/>
      <c r="J108" s="47"/>
      <c r="K108" s="47"/>
    </row>
    <row r="109" spans="1:11" ht="12.75" customHeight="1">
      <c r="C109" s="46"/>
      <c r="D109" s="46"/>
      <c r="E109" s="47"/>
      <c r="F109" s="47"/>
      <c r="G109" s="47"/>
      <c r="H109" s="47"/>
      <c r="I109" s="47"/>
      <c r="J109" s="47"/>
      <c r="K109" s="47"/>
    </row>
    <row r="110" spans="1:11" ht="12.75" customHeight="1">
      <c r="C110" s="46"/>
      <c r="D110" s="46"/>
      <c r="E110" s="47"/>
      <c r="F110" s="47"/>
      <c r="G110" s="47"/>
      <c r="H110" s="47"/>
      <c r="I110" s="47"/>
      <c r="J110" s="47"/>
      <c r="K110" s="47"/>
    </row>
    <row r="111" spans="1:11" ht="12.75" customHeight="1">
      <c r="C111" s="46"/>
      <c r="D111" s="46"/>
      <c r="E111" s="47"/>
      <c r="F111" s="47"/>
      <c r="G111" s="47"/>
      <c r="H111" s="47"/>
      <c r="I111" s="47"/>
      <c r="J111" s="47"/>
      <c r="K111" s="47"/>
    </row>
    <row r="112" spans="1:11" ht="12.75" customHeight="1">
      <c r="B112" s="49"/>
      <c r="C112" s="50"/>
      <c r="D112" s="50"/>
      <c r="E112" s="55"/>
      <c r="F112" s="55"/>
      <c r="G112" s="55"/>
      <c r="H112" s="55"/>
      <c r="I112" s="55"/>
      <c r="J112" s="55"/>
      <c r="K112" s="55"/>
    </row>
    <row r="113" spans="1:11" ht="12.75" customHeight="1">
      <c r="B113" s="49"/>
      <c r="C113" s="50"/>
      <c r="D113" s="50"/>
      <c r="E113" s="55"/>
      <c r="F113" s="55"/>
      <c r="G113" s="55"/>
      <c r="H113" s="55"/>
      <c r="I113" s="55"/>
      <c r="J113" s="55"/>
      <c r="K113" s="55"/>
    </row>
    <row r="114" spans="1:11" ht="12.75" customHeight="1">
      <c r="C114" s="46"/>
      <c r="D114" s="46"/>
      <c r="E114" s="47"/>
      <c r="F114" s="47"/>
      <c r="G114" s="47"/>
      <c r="H114" s="47"/>
      <c r="I114" s="47"/>
      <c r="J114" s="47"/>
      <c r="K114" s="47"/>
    </row>
    <row r="115" spans="1:11" ht="12.75" customHeight="1">
      <c r="B115" s="56"/>
      <c r="C115" s="46"/>
      <c r="D115" s="46"/>
      <c r="E115" s="47"/>
      <c r="F115" s="47"/>
      <c r="G115" s="47"/>
      <c r="H115" s="47"/>
      <c r="I115" s="47"/>
      <c r="J115" s="47"/>
      <c r="K115" s="47"/>
    </row>
    <row r="116" spans="1:11" ht="12.75" customHeight="1">
      <c r="B116" s="56"/>
      <c r="C116" s="46"/>
      <c r="D116" s="46"/>
      <c r="E116" s="47"/>
      <c r="F116" s="47"/>
      <c r="G116" s="47"/>
      <c r="H116" s="47"/>
      <c r="I116" s="47"/>
      <c r="J116" s="47"/>
      <c r="K116" s="47"/>
    </row>
    <row r="117" spans="1:11" ht="12.75" customHeight="1">
      <c r="B117" s="56"/>
      <c r="C117" s="46"/>
      <c r="D117" s="46"/>
      <c r="E117" s="47"/>
      <c r="F117" s="47"/>
      <c r="G117" s="47"/>
      <c r="H117" s="47"/>
      <c r="I117" s="47"/>
      <c r="J117" s="47"/>
      <c r="K117" s="47"/>
    </row>
    <row r="118" spans="1:11" ht="12.75" customHeight="1">
      <c r="B118" s="56"/>
      <c r="C118" s="46"/>
      <c r="D118" s="46"/>
      <c r="E118" s="47"/>
      <c r="F118" s="47"/>
      <c r="G118" s="47"/>
      <c r="H118" s="47"/>
      <c r="I118" s="47"/>
      <c r="J118" s="47"/>
      <c r="K118" s="47"/>
    </row>
    <row r="119" spans="1:11" ht="12.75" customHeight="1">
      <c r="B119" s="49"/>
      <c r="C119" s="50"/>
      <c r="D119" s="50"/>
      <c r="E119" s="54"/>
      <c r="F119" s="54"/>
      <c r="G119" s="54"/>
      <c r="H119" s="54"/>
      <c r="I119" s="54"/>
      <c r="J119" s="54"/>
      <c r="K119" s="54"/>
    </row>
    <row r="120" spans="1:11" ht="12.75" customHeight="1">
      <c r="B120" s="57"/>
      <c r="C120" s="50"/>
      <c r="D120" s="50"/>
      <c r="E120" s="51"/>
      <c r="F120" s="51"/>
      <c r="G120" s="51"/>
      <c r="H120" s="51"/>
      <c r="I120" s="51"/>
      <c r="J120" s="51"/>
      <c r="K120" s="51"/>
    </row>
    <row r="121" spans="1:11" ht="12.75" customHeight="1">
      <c r="B121" s="58"/>
      <c r="C121" s="50"/>
      <c r="D121" s="50"/>
      <c r="E121" s="52"/>
      <c r="F121" s="52"/>
      <c r="G121" s="52"/>
      <c r="H121" s="52"/>
      <c r="I121" s="52"/>
      <c r="J121" s="52"/>
      <c r="K121" s="52"/>
    </row>
    <row r="122" spans="1:11" ht="12.75" customHeight="1">
      <c r="B122" s="49"/>
      <c r="C122" s="50"/>
      <c r="D122" s="50"/>
      <c r="E122" s="52"/>
      <c r="F122" s="52"/>
      <c r="G122" s="52"/>
      <c r="H122" s="52"/>
      <c r="I122" s="52"/>
      <c r="J122" s="52"/>
      <c r="K122" s="52"/>
    </row>
    <row r="123" spans="1:11" ht="12.75" customHeight="1">
      <c r="B123" s="49"/>
      <c r="C123" s="50"/>
      <c r="D123" s="50"/>
      <c r="E123" s="52"/>
      <c r="F123" s="52"/>
      <c r="G123" s="52"/>
      <c r="H123" s="52"/>
      <c r="I123" s="52"/>
      <c r="J123" s="52"/>
      <c r="K123" s="52"/>
    </row>
    <row r="124" spans="1:11" ht="12.75" customHeight="1">
      <c r="B124" s="49"/>
      <c r="C124" s="50"/>
      <c r="D124" s="50"/>
      <c r="E124" s="52"/>
      <c r="F124" s="52"/>
      <c r="G124" s="52"/>
      <c r="H124" s="52"/>
      <c r="I124" s="52"/>
      <c r="J124" s="52"/>
      <c r="K124" s="52"/>
    </row>
    <row r="125" spans="1:11" ht="12.75" customHeight="1">
      <c r="A125" s="53"/>
      <c r="B125" s="49"/>
      <c r="C125" s="50"/>
      <c r="D125" s="50"/>
      <c r="E125" s="52"/>
      <c r="F125" s="52"/>
      <c r="G125" s="52"/>
      <c r="H125" s="52"/>
      <c r="I125" s="52"/>
      <c r="J125" s="52"/>
      <c r="K125" s="52"/>
    </row>
    <row r="126" spans="1:11" ht="12.75" customHeight="1">
      <c r="A126" s="53"/>
      <c r="C126" s="46"/>
      <c r="D126" s="46"/>
      <c r="E126" s="47"/>
      <c r="F126" s="47"/>
      <c r="G126" s="47"/>
      <c r="H126" s="47"/>
      <c r="I126" s="47"/>
      <c r="J126" s="47"/>
      <c r="K126" s="47"/>
    </row>
    <row r="127" spans="1:11" ht="12.75" customHeight="1">
      <c r="C127" s="46"/>
      <c r="D127" s="46"/>
      <c r="E127" s="47"/>
      <c r="F127" s="47"/>
      <c r="G127" s="47"/>
      <c r="H127" s="47"/>
      <c r="I127" s="47"/>
      <c r="J127" s="47"/>
      <c r="K127" s="47"/>
    </row>
    <row r="128" spans="1:11" ht="12.75" customHeight="1">
      <c r="C128" s="46"/>
      <c r="D128" s="46"/>
      <c r="E128" s="47"/>
      <c r="F128" s="47"/>
      <c r="G128" s="47"/>
      <c r="H128" s="47"/>
      <c r="I128" s="47"/>
      <c r="J128" s="47"/>
      <c r="K128" s="47"/>
    </row>
    <row r="129" spans="1:11" ht="12.75" customHeight="1">
      <c r="C129" s="46"/>
      <c r="D129" s="46"/>
      <c r="E129" s="47"/>
      <c r="F129" s="47"/>
      <c r="G129" s="47"/>
      <c r="H129" s="47"/>
      <c r="I129" s="47"/>
      <c r="J129" s="47"/>
      <c r="K129" s="47"/>
    </row>
    <row r="130" spans="1:11" ht="12.75" customHeight="1">
      <c r="C130" s="46"/>
      <c r="D130" s="46"/>
      <c r="E130" s="47"/>
      <c r="F130" s="47"/>
      <c r="G130" s="47"/>
      <c r="H130" s="47"/>
      <c r="I130" s="47"/>
      <c r="J130" s="47"/>
      <c r="K130" s="47"/>
    </row>
    <row r="131" spans="1:11" ht="12.75" customHeight="1">
      <c r="C131" s="46"/>
      <c r="D131" s="46"/>
      <c r="E131" s="47"/>
      <c r="F131" s="47"/>
      <c r="G131" s="47"/>
      <c r="H131" s="47"/>
      <c r="I131" s="47"/>
      <c r="J131" s="47"/>
      <c r="K131" s="47"/>
    </row>
    <row r="132" spans="1:11" ht="12.75" customHeight="1">
      <c r="C132" s="46"/>
      <c r="D132" s="46"/>
      <c r="E132" s="47"/>
      <c r="F132" s="47"/>
      <c r="G132" s="47"/>
      <c r="H132" s="47"/>
      <c r="I132" s="47"/>
      <c r="J132" s="47"/>
      <c r="K132" s="47"/>
    </row>
    <row r="133" spans="1:11" ht="12.75" customHeight="1">
      <c r="C133" s="46"/>
      <c r="D133" s="46"/>
      <c r="E133" s="47"/>
      <c r="F133" s="47"/>
      <c r="G133" s="47"/>
      <c r="H133" s="47"/>
      <c r="I133" s="47"/>
      <c r="J133" s="47"/>
      <c r="K133" s="47"/>
    </row>
    <row r="134" spans="1:11" ht="12.75" customHeight="1">
      <c r="C134" s="46"/>
      <c r="D134" s="46"/>
      <c r="E134" s="47"/>
      <c r="F134" s="47"/>
      <c r="G134" s="47"/>
      <c r="H134" s="47"/>
      <c r="I134" s="47"/>
      <c r="J134" s="47"/>
      <c r="K134" s="47"/>
    </row>
    <row r="135" spans="1:11" ht="12.75" customHeight="1">
      <c r="A135" s="53"/>
      <c r="B135" s="49"/>
      <c r="C135" s="50"/>
      <c r="D135" s="50"/>
      <c r="E135" s="52"/>
      <c r="F135" s="52"/>
      <c r="G135" s="52"/>
      <c r="H135" s="52"/>
      <c r="I135" s="52"/>
      <c r="J135" s="52"/>
      <c r="K135" s="52"/>
    </row>
    <row r="136" spans="1:11" ht="12.75" customHeight="1">
      <c r="A136" s="53"/>
      <c r="B136" s="49"/>
      <c r="C136" s="50"/>
      <c r="D136" s="50"/>
      <c r="E136" s="52"/>
      <c r="F136" s="52"/>
      <c r="G136" s="52"/>
      <c r="H136" s="52"/>
      <c r="I136" s="52"/>
      <c r="J136" s="52"/>
      <c r="K136" s="52"/>
    </row>
    <row r="137" spans="1:11" ht="12.75" customHeight="1">
      <c r="C137" s="46"/>
      <c r="D137" s="46"/>
      <c r="E137" s="47"/>
      <c r="F137" s="47"/>
      <c r="G137" s="47"/>
      <c r="H137" s="47"/>
      <c r="I137" s="47"/>
      <c r="J137" s="47"/>
      <c r="K137" s="47"/>
    </row>
    <row r="138" spans="1:11" ht="12.75" customHeight="1">
      <c r="C138" s="46"/>
      <c r="D138" s="46"/>
      <c r="E138" s="47"/>
      <c r="F138" s="47"/>
      <c r="G138" s="47"/>
      <c r="H138" s="47"/>
      <c r="I138" s="47"/>
      <c r="J138" s="47"/>
      <c r="K138" s="47"/>
    </row>
    <row r="139" spans="1:11" ht="12.75" customHeight="1">
      <c r="C139" s="46"/>
      <c r="D139" s="46"/>
      <c r="E139" s="47"/>
      <c r="F139" s="47"/>
      <c r="G139" s="47"/>
      <c r="H139" s="47"/>
      <c r="I139" s="47"/>
      <c r="J139" s="47"/>
      <c r="K139" s="47"/>
    </row>
    <row r="140" spans="1:11" ht="12.75" customHeight="1">
      <c r="A140" s="53"/>
      <c r="B140" s="49"/>
      <c r="C140" s="50"/>
      <c r="D140" s="50"/>
      <c r="E140" s="52"/>
      <c r="F140" s="52"/>
      <c r="G140" s="52"/>
      <c r="H140" s="52"/>
      <c r="I140" s="52"/>
      <c r="J140" s="52"/>
      <c r="K140" s="52"/>
    </row>
    <row r="141" spans="1:11" ht="12.75" customHeight="1">
      <c r="A141" s="53"/>
      <c r="B141" s="49"/>
      <c r="C141" s="50"/>
      <c r="D141" s="50"/>
      <c r="E141" s="52"/>
      <c r="F141" s="52"/>
      <c r="G141" s="52"/>
      <c r="H141" s="52"/>
      <c r="I141" s="52"/>
      <c r="J141" s="52"/>
      <c r="K141" s="52"/>
    </row>
    <row r="142" spans="1:11" ht="12.75" customHeight="1">
      <c r="A142" s="53"/>
      <c r="B142" s="49"/>
      <c r="C142" s="50"/>
      <c r="D142" s="50"/>
      <c r="E142" s="52"/>
      <c r="F142" s="52"/>
      <c r="G142" s="52"/>
      <c r="H142" s="52"/>
      <c r="I142" s="52"/>
      <c r="J142" s="52"/>
      <c r="K142" s="52"/>
    </row>
    <row r="143" spans="1:11" ht="12.75" customHeight="1">
      <c r="A143" s="53"/>
      <c r="B143" s="49"/>
      <c r="C143" s="50"/>
      <c r="D143" s="50"/>
      <c r="E143" s="52"/>
      <c r="F143" s="52"/>
      <c r="G143" s="52"/>
      <c r="H143" s="52"/>
      <c r="I143" s="52"/>
      <c r="J143" s="52"/>
      <c r="K143" s="52"/>
    </row>
    <row r="144" spans="1:11" ht="12.75" customHeight="1">
      <c r="B144" s="49"/>
      <c r="C144" s="50"/>
      <c r="D144" s="50"/>
      <c r="E144" s="52"/>
      <c r="F144" s="52"/>
      <c r="G144" s="52"/>
      <c r="H144" s="52"/>
      <c r="I144" s="52"/>
      <c r="J144" s="52"/>
      <c r="K144" s="52"/>
    </row>
    <row r="145" spans="1:11" ht="12.75" customHeight="1">
      <c r="C145" s="46"/>
      <c r="D145" s="46"/>
      <c r="E145" s="47"/>
      <c r="F145" s="47"/>
      <c r="G145" s="47"/>
      <c r="H145" s="47"/>
      <c r="I145" s="47"/>
      <c r="J145" s="47"/>
      <c r="K145" s="47"/>
    </row>
    <row r="146" spans="1:11" ht="12.75" customHeight="1">
      <c r="A146" s="53"/>
      <c r="B146" s="49"/>
      <c r="C146" s="50"/>
      <c r="D146" s="50"/>
      <c r="E146" s="54"/>
      <c r="F146" s="54"/>
      <c r="G146" s="54"/>
      <c r="H146" s="54"/>
      <c r="I146" s="54"/>
      <c r="J146" s="54"/>
      <c r="K146" s="54"/>
    </row>
    <row r="147" spans="1:11" ht="12.75" customHeight="1">
      <c r="C147" s="46"/>
      <c r="D147" s="46"/>
      <c r="E147" s="47"/>
      <c r="F147" s="47"/>
      <c r="G147" s="47"/>
      <c r="H147" s="47"/>
      <c r="I147" s="47"/>
      <c r="J147" s="47"/>
      <c r="K147" s="47"/>
    </row>
    <row r="148" spans="1:11" ht="12.75" customHeight="1">
      <c r="C148" s="46"/>
      <c r="D148" s="46"/>
      <c r="E148" s="47"/>
      <c r="F148" s="47"/>
      <c r="G148" s="47"/>
      <c r="H148" s="47"/>
      <c r="I148" s="47"/>
      <c r="J148" s="47"/>
      <c r="K148" s="47"/>
    </row>
    <row r="149" spans="1:11" ht="12.75" customHeight="1">
      <c r="C149" s="46"/>
      <c r="D149" s="46"/>
      <c r="E149" s="47"/>
      <c r="F149" s="47"/>
      <c r="G149" s="47"/>
      <c r="H149" s="47"/>
      <c r="I149" s="47"/>
      <c r="J149" s="47"/>
      <c r="K149" s="47"/>
    </row>
    <row r="150" spans="1:11" ht="12.75" customHeight="1">
      <c r="C150" s="46"/>
      <c r="D150" s="46"/>
      <c r="E150" s="47"/>
      <c r="F150" s="47"/>
      <c r="G150" s="47"/>
      <c r="H150" s="47"/>
      <c r="I150" s="47"/>
      <c r="J150" s="47"/>
      <c r="K150" s="47"/>
    </row>
    <row r="151" spans="1:11" ht="12.75" customHeight="1">
      <c r="C151" s="46"/>
      <c r="D151" s="46"/>
      <c r="E151" s="47"/>
      <c r="F151" s="47"/>
      <c r="G151" s="47"/>
      <c r="H151" s="47"/>
      <c r="I151" s="47"/>
      <c r="J151" s="47"/>
      <c r="K151" s="47"/>
    </row>
    <row r="152" spans="1:11" ht="12.75" customHeight="1">
      <c r="C152" s="46"/>
      <c r="D152" s="46"/>
      <c r="E152" s="47"/>
      <c r="F152" s="47"/>
      <c r="G152" s="47"/>
      <c r="H152" s="47"/>
      <c r="I152" s="47"/>
      <c r="J152" s="47"/>
      <c r="K152" s="47"/>
    </row>
    <row r="153" spans="1:11" ht="12.75" customHeight="1">
      <c r="C153" s="46"/>
      <c r="D153" s="46"/>
      <c r="E153" s="47"/>
      <c r="F153" s="47"/>
      <c r="G153" s="47"/>
      <c r="H153" s="47"/>
      <c r="I153" s="47"/>
      <c r="J153" s="47"/>
      <c r="K153" s="47"/>
    </row>
    <row r="154" spans="1:11" ht="12.75" customHeight="1">
      <c r="C154" s="46"/>
      <c r="D154" s="46"/>
      <c r="E154" s="47"/>
      <c r="F154" s="47"/>
      <c r="G154" s="47"/>
      <c r="H154" s="47"/>
      <c r="I154" s="47"/>
      <c r="J154" s="47"/>
      <c r="K154" s="47"/>
    </row>
    <row r="155" spans="1:11" ht="12.75" customHeight="1">
      <c r="C155" s="46"/>
      <c r="D155" s="46"/>
      <c r="E155" s="47"/>
      <c r="F155" s="47"/>
      <c r="G155" s="47"/>
      <c r="H155" s="47"/>
      <c r="I155" s="47"/>
      <c r="J155" s="47"/>
      <c r="K155" s="47"/>
    </row>
    <row r="156" spans="1:11" ht="12.75" customHeight="1">
      <c r="C156" s="46"/>
      <c r="D156" s="46"/>
      <c r="E156" s="47"/>
      <c r="F156" s="47"/>
      <c r="G156" s="47"/>
      <c r="H156" s="47"/>
      <c r="I156" s="47"/>
      <c r="J156" s="47"/>
      <c r="K156" s="47"/>
    </row>
    <row r="157" spans="1:11" ht="12.75" customHeight="1">
      <c r="C157" s="46"/>
      <c r="D157" s="46"/>
      <c r="E157" s="47"/>
      <c r="F157" s="47"/>
      <c r="G157" s="47"/>
      <c r="H157" s="47"/>
      <c r="I157" s="47"/>
      <c r="J157" s="47"/>
      <c r="K157" s="47"/>
    </row>
    <row r="158" spans="1:11" ht="12.75" customHeight="1">
      <c r="C158" s="46"/>
      <c r="D158" s="46"/>
      <c r="E158" s="47"/>
      <c r="F158" s="47"/>
      <c r="G158" s="47"/>
      <c r="H158" s="47"/>
      <c r="I158" s="47"/>
      <c r="J158" s="47"/>
      <c r="K158" s="47"/>
    </row>
    <row r="159" spans="1:11" ht="12.75" customHeight="1">
      <c r="C159" s="46"/>
      <c r="D159" s="46"/>
      <c r="E159" s="47"/>
      <c r="F159" s="47"/>
      <c r="G159" s="47"/>
      <c r="H159" s="47"/>
      <c r="I159" s="47"/>
      <c r="J159" s="47"/>
      <c r="K159" s="47"/>
    </row>
    <row r="160" spans="1:11" ht="12.75" customHeight="1"/>
    <row r="161" spans="1:11" ht="12.75" customHeight="1"/>
    <row r="162" spans="1:11" ht="12.75" customHeight="1"/>
    <row r="163" spans="1:11" ht="12.75" customHeight="1"/>
    <row r="164" spans="1:11" ht="12.75" customHeight="1"/>
    <row r="165" spans="1:11" ht="12.75" customHeight="1">
      <c r="A165" s="53"/>
      <c r="B165" s="49"/>
      <c r="C165" s="49"/>
      <c r="D165" s="49"/>
      <c r="E165" s="59"/>
      <c r="F165" s="59"/>
      <c r="G165" s="59"/>
      <c r="H165" s="59"/>
      <c r="I165" s="59"/>
      <c r="J165" s="59"/>
      <c r="K165" s="59"/>
    </row>
    <row r="166" spans="1:11" ht="12.75" customHeight="1"/>
    <row r="167" spans="1:11" ht="12.75" customHeight="1"/>
    <row r="168" spans="1:11" ht="12.75" customHeight="1">
      <c r="B168" s="56"/>
      <c r="C168" s="56"/>
      <c r="D168" s="56"/>
      <c r="E168" s="60"/>
      <c r="F168" s="60"/>
      <c r="G168" s="60"/>
      <c r="H168" s="60"/>
      <c r="I168" s="60"/>
      <c r="J168" s="60"/>
      <c r="K168" s="60"/>
    </row>
    <row r="169" spans="1:11" ht="12.75" customHeight="1"/>
    <row r="170" spans="1:11" ht="12.75" customHeight="1"/>
    <row r="171" spans="1:11" ht="12.75" customHeight="1"/>
    <row r="172" spans="1:11" ht="12.75" customHeight="1"/>
    <row r="173" spans="1:11" ht="12.75" customHeight="1"/>
    <row r="174" spans="1:11" ht="12.75" customHeight="1"/>
    <row r="175" spans="1:11" ht="12.75" customHeight="1"/>
    <row r="176" spans="1:11" ht="12.75" customHeight="1"/>
    <row r="177" spans="1:11" ht="12.75" customHeight="1">
      <c r="A177" s="53"/>
      <c r="B177" s="49"/>
      <c r="C177" s="49"/>
      <c r="D177" s="49"/>
      <c r="E177" s="59"/>
      <c r="F177" s="59"/>
      <c r="G177" s="59"/>
      <c r="H177" s="59"/>
      <c r="I177" s="59"/>
      <c r="J177" s="59"/>
      <c r="K177" s="59"/>
    </row>
    <row r="178" spans="1:11" ht="12.75" customHeight="1"/>
    <row r="179" spans="1:11" ht="12.75" customHeight="1"/>
    <row r="180" spans="1:11" ht="12.75" customHeight="1"/>
    <row r="181" spans="1:11" ht="12.75" customHeight="1">
      <c r="A181" s="53"/>
      <c r="B181" s="49"/>
      <c r="C181" s="49"/>
      <c r="D181" s="49"/>
      <c r="E181" s="61"/>
      <c r="F181" s="61"/>
      <c r="G181" s="61"/>
      <c r="H181" s="61"/>
      <c r="I181" s="61"/>
      <c r="J181" s="61"/>
      <c r="K181" s="61"/>
    </row>
    <row r="182" spans="1:11" ht="12.75" customHeight="1">
      <c r="A182" s="53"/>
      <c r="B182" s="49"/>
      <c r="C182" s="49"/>
      <c r="D182" s="49"/>
      <c r="E182" s="53"/>
      <c r="F182" s="53"/>
      <c r="G182" s="53"/>
      <c r="H182" s="53"/>
      <c r="I182" s="53"/>
      <c r="J182" s="53"/>
      <c r="K182" s="53"/>
    </row>
    <row r="183" spans="1:11" ht="12.75" customHeight="1"/>
    <row r="184" spans="1:11" ht="12.75" customHeight="1">
      <c r="A184" s="53"/>
      <c r="B184" s="49"/>
      <c r="C184" s="49"/>
      <c r="D184" s="49"/>
      <c r="E184" s="59"/>
      <c r="F184" s="59"/>
      <c r="G184" s="59"/>
      <c r="H184" s="59"/>
      <c r="I184" s="59"/>
      <c r="J184" s="59"/>
      <c r="K184" s="59"/>
    </row>
    <row r="185" spans="1:11" ht="12.75" customHeight="1"/>
    <row r="186" spans="1:11" ht="12.75" customHeight="1"/>
    <row r="187" spans="1:11" ht="12.75" customHeight="1"/>
    <row r="188" spans="1:11" ht="12.75" customHeight="1"/>
    <row r="189" spans="1:11" ht="12.75" customHeight="1"/>
    <row r="190" spans="1:11" ht="12.75" customHeight="1"/>
    <row r="191" spans="1:11" ht="12.75" customHeight="1"/>
    <row r="192" spans="1:11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spans="1:11" ht="12.75" customHeight="1"/>
    <row r="210" spans="1:11" ht="12.75" customHeight="1"/>
    <row r="211" spans="1:11" ht="12.75" customHeight="1"/>
    <row r="212" spans="1:11" ht="12.75" customHeight="1"/>
    <row r="213" spans="1:11" ht="12.75" customHeight="1"/>
    <row r="214" spans="1:11" ht="12.75" customHeight="1"/>
    <row r="215" spans="1:11" ht="12.75" customHeight="1"/>
    <row r="216" spans="1:11" ht="12.75" customHeight="1"/>
    <row r="217" spans="1:11" ht="12.75" customHeight="1"/>
    <row r="218" spans="1:11" ht="12.75" customHeight="1">
      <c r="A218" s="53"/>
      <c r="B218" s="49"/>
      <c r="C218" s="49"/>
      <c r="D218" s="49"/>
      <c r="E218" s="53"/>
      <c r="F218" s="53"/>
      <c r="G218" s="53"/>
      <c r="H218" s="53"/>
      <c r="I218" s="53"/>
      <c r="J218" s="53"/>
      <c r="K218" s="53"/>
    </row>
    <row r="219" spans="1:11" ht="12.75" customHeight="1"/>
    <row r="220" spans="1:11" ht="12.75" customHeight="1"/>
    <row r="221" spans="1:11" ht="12.75" customHeight="1"/>
    <row r="222" spans="1:11" ht="12.75" customHeight="1"/>
    <row r="223" spans="1:11" ht="12.75" customHeight="1"/>
    <row r="224" spans="1:11" ht="12.75" customHeight="1">
      <c r="A224" s="53"/>
      <c r="B224" s="49"/>
      <c r="C224" s="49"/>
      <c r="D224" s="49"/>
      <c r="E224" s="53"/>
      <c r="F224" s="53"/>
      <c r="G224" s="53"/>
      <c r="H224" s="53"/>
      <c r="I224" s="53"/>
      <c r="J224" s="53"/>
      <c r="K224" s="53"/>
    </row>
    <row r="225" spans="1:11" ht="12.75" customHeight="1"/>
    <row r="226" spans="1:11" ht="12.75" customHeight="1">
      <c r="B226" s="49"/>
      <c r="C226" s="49"/>
      <c r="D226" s="49"/>
      <c r="E226" s="59"/>
      <c r="F226" s="59"/>
      <c r="G226" s="59"/>
      <c r="H226" s="59"/>
      <c r="I226" s="59"/>
      <c r="J226" s="59"/>
      <c r="K226" s="59"/>
    </row>
    <row r="227" spans="1:11" ht="12.75" customHeight="1">
      <c r="B227" s="49"/>
      <c r="C227" s="49"/>
      <c r="D227" s="49"/>
      <c r="E227" s="59"/>
      <c r="F227" s="59"/>
      <c r="G227" s="59"/>
      <c r="H227" s="59"/>
      <c r="I227" s="59"/>
      <c r="J227" s="59"/>
      <c r="K227" s="59"/>
    </row>
    <row r="228" spans="1:11" ht="12.75" customHeight="1">
      <c r="B228" s="49"/>
      <c r="C228" s="49"/>
      <c r="D228" s="49"/>
      <c r="E228" s="59"/>
      <c r="F228" s="59"/>
      <c r="G228" s="59"/>
      <c r="H228" s="59"/>
      <c r="I228" s="59"/>
      <c r="J228" s="59"/>
      <c r="K228" s="59"/>
    </row>
    <row r="229" spans="1:11" ht="12.75" customHeight="1">
      <c r="B229" s="49"/>
      <c r="C229" s="49"/>
      <c r="D229" s="49"/>
      <c r="E229" s="59"/>
      <c r="F229" s="59"/>
      <c r="G229" s="59"/>
      <c r="H229" s="59"/>
      <c r="I229" s="59"/>
      <c r="J229" s="59"/>
      <c r="K229" s="59"/>
    </row>
    <row r="230" spans="1:11" ht="12.75" customHeight="1">
      <c r="B230" s="49"/>
      <c r="C230" s="49"/>
      <c r="D230" s="49"/>
      <c r="E230" s="59"/>
      <c r="F230" s="59"/>
      <c r="G230" s="59"/>
      <c r="H230" s="59"/>
      <c r="I230" s="59"/>
      <c r="J230" s="59"/>
      <c r="K230" s="59"/>
    </row>
    <row r="231" spans="1:11" ht="12.75" customHeight="1">
      <c r="B231" s="49"/>
      <c r="C231" s="49"/>
      <c r="D231" s="49"/>
      <c r="E231" s="61"/>
      <c r="F231" s="61"/>
      <c r="G231" s="61"/>
      <c r="H231" s="61"/>
      <c r="I231" s="61"/>
      <c r="J231" s="61"/>
      <c r="K231" s="61"/>
    </row>
    <row r="232" spans="1:11" ht="12.75" customHeight="1">
      <c r="B232" s="49"/>
      <c r="C232" s="49"/>
      <c r="D232" s="49"/>
      <c r="E232" s="53"/>
      <c r="F232" s="53"/>
      <c r="G232" s="53"/>
      <c r="H232" s="53"/>
      <c r="I232" s="53"/>
      <c r="J232" s="53"/>
      <c r="K232" s="53"/>
    </row>
    <row r="233" spans="1:11" ht="12.75" customHeight="1">
      <c r="B233" s="49"/>
      <c r="C233" s="49"/>
      <c r="D233" s="49"/>
      <c r="E233" s="53"/>
      <c r="F233" s="53"/>
      <c r="G233" s="53"/>
      <c r="H233" s="53"/>
      <c r="I233" s="53"/>
      <c r="J233" s="53"/>
      <c r="K233" s="53"/>
    </row>
    <row r="234" spans="1:11" ht="12.75" customHeight="1">
      <c r="B234" s="49"/>
      <c r="C234" s="49"/>
      <c r="D234" s="49"/>
      <c r="E234" s="53"/>
      <c r="F234" s="53"/>
      <c r="G234" s="53"/>
      <c r="H234" s="53"/>
      <c r="I234" s="53"/>
      <c r="J234" s="53"/>
      <c r="K234" s="53"/>
    </row>
    <row r="235" spans="1:11" ht="12.75" customHeight="1">
      <c r="A235" s="53"/>
      <c r="B235" s="49"/>
      <c r="C235" s="49"/>
      <c r="D235" s="49"/>
      <c r="E235" s="53"/>
      <c r="F235" s="53"/>
      <c r="G235" s="53"/>
      <c r="H235" s="53"/>
      <c r="I235" s="53"/>
      <c r="J235" s="53"/>
      <c r="K235" s="53"/>
    </row>
    <row r="236" spans="1:11" ht="12.75" customHeight="1">
      <c r="B236" s="49"/>
      <c r="C236" s="49"/>
      <c r="D236" s="49"/>
      <c r="E236" s="53"/>
      <c r="F236" s="53"/>
      <c r="G236" s="53"/>
      <c r="H236" s="53"/>
      <c r="I236" s="53"/>
      <c r="J236" s="53"/>
      <c r="K236" s="53"/>
    </row>
    <row r="237" spans="1:11" ht="12.75" customHeight="1">
      <c r="B237" s="49"/>
      <c r="C237" s="49"/>
      <c r="D237" s="49"/>
      <c r="E237" s="59"/>
      <c r="F237" s="59"/>
      <c r="G237" s="59"/>
      <c r="H237" s="59"/>
      <c r="I237" s="59"/>
      <c r="J237" s="59"/>
      <c r="K237" s="59"/>
    </row>
    <row r="238" spans="1:11" ht="12.75" customHeight="1">
      <c r="B238" s="49"/>
      <c r="C238" s="49"/>
      <c r="D238" s="49"/>
      <c r="E238" s="53"/>
      <c r="F238" s="53"/>
      <c r="G238" s="53"/>
      <c r="H238" s="53"/>
      <c r="I238" s="53"/>
      <c r="J238" s="53"/>
      <c r="K238" s="53"/>
    </row>
    <row r="239" spans="1:11" ht="12.75" customHeight="1">
      <c r="B239" s="49"/>
      <c r="C239" s="49"/>
      <c r="D239" s="49"/>
      <c r="E239" s="53"/>
      <c r="F239" s="53"/>
      <c r="G239" s="53"/>
      <c r="H239" s="53"/>
      <c r="I239" s="53"/>
      <c r="J239" s="53"/>
      <c r="K239" s="53"/>
    </row>
    <row r="240" spans="1:11" ht="12.75" customHeight="1">
      <c r="B240" s="49"/>
      <c r="C240" s="49"/>
      <c r="D240" s="49"/>
      <c r="E240" s="53"/>
      <c r="F240" s="53"/>
      <c r="G240" s="53"/>
      <c r="H240" s="53"/>
      <c r="I240" s="53"/>
      <c r="J240" s="53"/>
      <c r="K240" s="53"/>
    </row>
    <row r="241" spans="2:11" ht="12.75" customHeight="1">
      <c r="B241" s="49"/>
      <c r="C241" s="49"/>
      <c r="D241" s="49"/>
      <c r="E241" s="53"/>
      <c r="F241" s="53"/>
      <c r="G241" s="53"/>
      <c r="H241" s="53"/>
      <c r="I241" s="53"/>
      <c r="J241" s="53"/>
      <c r="K241" s="53"/>
    </row>
    <row r="242" spans="2:11" ht="12.75" customHeight="1">
      <c r="E242" s="62"/>
      <c r="F242" s="62"/>
      <c r="G242" s="62"/>
      <c r="H242" s="62"/>
      <c r="I242" s="62"/>
      <c r="J242" s="62"/>
      <c r="K242" s="62"/>
    </row>
    <row r="243" spans="2:11" ht="12.75" customHeight="1">
      <c r="E243" s="62"/>
      <c r="F243" s="62"/>
      <c r="G243" s="62"/>
      <c r="H243" s="62"/>
      <c r="I243" s="62"/>
      <c r="J243" s="62"/>
      <c r="K243" s="62"/>
    </row>
    <row r="244" spans="2:11" ht="12.75" customHeight="1">
      <c r="E244" s="62"/>
      <c r="F244" s="62"/>
      <c r="G244" s="62"/>
      <c r="H244" s="62"/>
      <c r="I244" s="62"/>
      <c r="J244" s="62"/>
      <c r="K244" s="62"/>
    </row>
    <row r="245" spans="2:11" ht="12.75" customHeight="1">
      <c r="E245" s="62"/>
      <c r="F245" s="62"/>
      <c r="G245" s="62"/>
      <c r="H245" s="62"/>
      <c r="I245" s="62"/>
      <c r="J245" s="62"/>
      <c r="K245" s="62"/>
    </row>
    <row r="246" spans="2:11" ht="12.75" customHeight="1">
      <c r="E246" s="62"/>
      <c r="F246" s="62"/>
      <c r="G246" s="62"/>
      <c r="H246" s="62"/>
      <c r="I246" s="62"/>
      <c r="J246" s="62"/>
      <c r="K246" s="62"/>
    </row>
    <row r="247" spans="2:11" ht="12.75" customHeight="1">
      <c r="E247" s="62"/>
      <c r="F247" s="62"/>
      <c r="G247" s="62"/>
      <c r="H247" s="62"/>
      <c r="I247" s="62"/>
      <c r="J247" s="62"/>
      <c r="K247" s="62"/>
    </row>
    <row r="248" spans="2:11" ht="12.75" customHeight="1">
      <c r="B248" s="49"/>
      <c r="C248" s="49"/>
      <c r="D248" s="49"/>
      <c r="E248" s="53"/>
      <c r="F248" s="53"/>
      <c r="G248" s="53"/>
      <c r="H248" s="53"/>
      <c r="I248" s="53"/>
      <c r="J248" s="53"/>
      <c r="K248" s="53"/>
    </row>
    <row r="249" spans="2:11" ht="12.75" customHeight="1">
      <c r="B249" s="49"/>
      <c r="C249" s="49"/>
      <c r="D249" s="49"/>
      <c r="E249" s="53"/>
      <c r="F249" s="53"/>
      <c r="G249" s="53"/>
      <c r="H249" s="53"/>
      <c r="I249" s="53"/>
      <c r="J249" s="53"/>
      <c r="K249" s="53"/>
    </row>
    <row r="250" spans="2:11" ht="12.75" customHeight="1">
      <c r="B250" s="49"/>
      <c r="C250" s="49"/>
      <c r="D250" s="49"/>
      <c r="E250" s="53"/>
      <c r="F250" s="53"/>
      <c r="G250" s="53"/>
      <c r="H250" s="53"/>
      <c r="I250" s="53"/>
      <c r="J250" s="53"/>
      <c r="K250" s="53"/>
    </row>
    <row r="251" spans="2:11" ht="12.75" customHeight="1">
      <c r="B251" s="49"/>
      <c r="C251" s="49"/>
      <c r="D251" s="49"/>
      <c r="E251" s="53"/>
      <c r="F251" s="53"/>
      <c r="G251" s="53"/>
      <c r="H251" s="53"/>
      <c r="I251" s="53"/>
      <c r="J251" s="53"/>
      <c r="K251" s="53"/>
    </row>
    <row r="252" spans="2:11" ht="12.75" customHeight="1">
      <c r="B252" s="49"/>
      <c r="C252" s="49"/>
      <c r="D252" s="49"/>
      <c r="E252" s="53"/>
      <c r="F252" s="53"/>
      <c r="G252" s="53"/>
      <c r="H252" s="53"/>
      <c r="I252" s="53"/>
      <c r="J252" s="53"/>
      <c r="K252" s="53"/>
    </row>
    <row r="253" spans="2:11" ht="12.75" customHeight="1"/>
    <row r="254" spans="2:11" ht="12.75" customHeight="1"/>
    <row r="255" spans="2:11" ht="12.75" customHeight="1">
      <c r="B255" s="49"/>
      <c r="C255" s="49"/>
      <c r="D255" s="49"/>
      <c r="E255" s="59"/>
      <c r="F255" s="59"/>
      <c r="G255" s="59"/>
      <c r="H255" s="59"/>
      <c r="I255" s="59"/>
      <c r="J255" s="59"/>
      <c r="K255" s="59"/>
    </row>
    <row r="256" spans="2:11" ht="12.75" customHeight="1"/>
    <row r="257" spans="2:11" ht="12.75" customHeight="1"/>
    <row r="258" spans="2:11" ht="12.75" customHeight="1"/>
    <row r="259" spans="2:11" ht="12.75" customHeight="1">
      <c r="B259" s="49"/>
      <c r="C259" s="49"/>
      <c r="D259" s="49"/>
      <c r="E259" s="63"/>
      <c r="F259" s="63"/>
      <c r="G259" s="63"/>
      <c r="H259" s="63"/>
      <c r="I259" s="63"/>
      <c r="J259" s="63"/>
      <c r="K259" s="63"/>
    </row>
    <row r="260" spans="2:11" ht="12.75" customHeight="1">
      <c r="B260" s="49"/>
      <c r="C260" s="49"/>
      <c r="D260" s="49"/>
      <c r="E260" s="63"/>
      <c r="F260" s="63"/>
      <c r="G260" s="63"/>
      <c r="H260" s="63"/>
      <c r="I260" s="63"/>
      <c r="J260" s="63"/>
      <c r="K260" s="63"/>
    </row>
    <row r="261" spans="2:11" ht="12.75" customHeight="1"/>
    <row r="262" spans="2:11" ht="12.75" customHeight="1">
      <c r="B262" s="56"/>
      <c r="C262" s="56"/>
      <c r="D262" s="56"/>
      <c r="E262" s="60"/>
      <c r="F262" s="60"/>
      <c r="G262" s="60"/>
      <c r="H262" s="60"/>
      <c r="I262" s="60"/>
      <c r="J262" s="60"/>
      <c r="K262" s="60"/>
    </row>
    <row r="263" spans="2:11" ht="12.75" customHeight="1">
      <c r="B263" s="56"/>
      <c r="C263" s="56"/>
      <c r="D263" s="56"/>
      <c r="E263" s="60"/>
      <c r="F263" s="60"/>
      <c r="G263" s="60"/>
      <c r="H263" s="60"/>
      <c r="I263" s="60"/>
      <c r="J263" s="60"/>
      <c r="K263" s="60"/>
    </row>
    <row r="264" spans="2:11" ht="12.75" customHeight="1">
      <c r="B264" s="56"/>
      <c r="C264" s="56"/>
      <c r="D264" s="56"/>
      <c r="E264" s="60"/>
      <c r="F264" s="60"/>
      <c r="G264" s="60"/>
      <c r="H264" s="60"/>
      <c r="I264" s="60"/>
      <c r="J264" s="60"/>
      <c r="K264" s="60"/>
    </row>
    <row r="265" spans="2:11" ht="12.75" customHeight="1">
      <c r="B265" s="56"/>
      <c r="C265" s="56"/>
      <c r="D265" s="56"/>
      <c r="E265" s="60"/>
      <c r="F265" s="60"/>
      <c r="G265" s="60"/>
      <c r="H265" s="60"/>
      <c r="I265" s="60"/>
      <c r="J265" s="60"/>
      <c r="K265" s="60"/>
    </row>
    <row r="266" spans="2:11" ht="12.75" customHeight="1">
      <c r="B266" s="49"/>
      <c r="C266" s="49"/>
      <c r="D266" s="49"/>
      <c r="E266" s="59"/>
      <c r="F266" s="59"/>
      <c r="G266" s="59"/>
      <c r="H266" s="59"/>
      <c r="I266" s="59"/>
      <c r="J266" s="59"/>
      <c r="K266" s="59"/>
    </row>
    <row r="267" spans="2:11" ht="12.75" customHeight="1">
      <c r="B267" s="57"/>
      <c r="C267" s="57"/>
      <c r="D267" s="57"/>
      <c r="E267" s="64"/>
      <c r="F267" s="64"/>
      <c r="G267" s="64"/>
      <c r="H267" s="64"/>
      <c r="I267" s="64"/>
      <c r="J267" s="64"/>
      <c r="K267" s="64"/>
    </row>
    <row r="268" spans="2:11" ht="12.75" customHeight="1">
      <c r="B268" s="58"/>
      <c r="C268" s="58"/>
      <c r="D268" s="58"/>
      <c r="E268" s="65"/>
      <c r="F268" s="65"/>
      <c r="G268" s="65"/>
      <c r="H268" s="65"/>
      <c r="I268" s="65"/>
      <c r="J268" s="65"/>
      <c r="K268" s="65"/>
    </row>
    <row r="269" spans="2:11" ht="12.75" customHeight="1">
      <c r="B269" s="49"/>
      <c r="C269" s="49"/>
      <c r="D269" s="49"/>
      <c r="E269" s="53"/>
      <c r="F269" s="53"/>
      <c r="G269" s="53"/>
      <c r="H269" s="53"/>
      <c r="I269" s="53"/>
      <c r="J269" s="53"/>
      <c r="K269" s="53"/>
    </row>
    <row r="270" spans="2:11" ht="12.75" customHeight="1"/>
    <row r="271" spans="2:11" ht="12.75" customHeight="1"/>
    <row r="272" spans="2:11" ht="12.75" customHeight="1"/>
    <row r="273" spans="2:11" ht="12.75" customHeight="1"/>
    <row r="274" spans="2:11" ht="12.75" customHeight="1"/>
    <row r="275" spans="2:11" ht="12.75" customHeight="1"/>
    <row r="276" spans="2:11" ht="12.75" customHeight="1"/>
    <row r="277" spans="2:11" ht="12.75" customHeight="1"/>
    <row r="278" spans="2:11" ht="12.75" customHeight="1"/>
    <row r="279" spans="2:11" ht="12.75" customHeight="1"/>
    <row r="280" spans="2:11" ht="12.75" customHeight="1"/>
    <row r="281" spans="2:11" ht="12.75" customHeight="1"/>
    <row r="282" spans="2:11" ht="12.75" customHeight="1"/>
    <row r="283" spans="2:11" ht="12.75" customHeight="1"/>
    <row r="284" spans="2:11" ht="12.75" customHeight="1"/>
    <row r="285" spans="2:11" ht="12.75" customHeight="1"/>
    <row r="286" spans="2:11" ht="12.75" customHeight="1">
      <c r="B286" s="49"/>
      <c r="C286" s="49"/>
      <c r="D286" s="49"/>
      <c r="E286" s="53"/>
      <c r="F286" s="53"/>
      <c r="G286" s="53"/>
      <c r="H286" s="53"/>
      <c r="I286" s="53"/>
      <c r="J286" s="53"/>
      <c r="K286" s="53"/>
    </row>
    <row r="287" spans="2:11" ht="12.75" customHeight="1">
      <c r="B287" s="49"/>
      <c r="C287" s="49"/>
      <c r="D287" s="49"/>
      <c r="E287" s="53"/>
      <c r="F287" s="53"/>
      <c r="G287" s="53"/>
      <c r="H287" s="53"/>
      <c r="I287" s="53"/>
      <c r="J287" s="53"/>
      <c r="K287" s="53"/>
    </row>
    <row r="288" spans="2:11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spans="1:11" ht="12.75" customHeight="1"/>
    <row r="354" spans="1:11" ht="12.75" customHeight="1">
      <c r="A354" s="53"/>
      <c r="B354" s="49"/>
      <c r="C354" s="49"/>
      <c r="D354" s="49"/>
      <c r="E354" s="53"/>
      <c r="F354" s="53"/>
      <c r="G354" s="53"/>
      <c r="H354" s="53"/>
      <c r="I354" s="53"/>
      <c r="J354" s="53"/>
      <c r="K354" s="53"/>
    </row>
    <row r="355" spans="1:11" ht="12.75" customHeight="1">
      <c r="A355" s="53"/>
    </row>
    <row r="356" spans="1:11" ht="12.75" customHeight="1"/>
    <row r="357" spans="1:11" ht="12.75" customHeight="1"/>
    <row r="358" spans="1:11" ht="12.75" customHeight="1"/>
    <row r="359" spans="1:11" ht="12.75" customHeight="1"/>
    <row r="360" spans="1:11" ht="12.75" customHeight="1"/>
    <row r="361" spans="1:11" ht="12.75" customHeight="1"/>
    <row r="362" spans="1:11" ht="12.75" customHeight="1"/>
    <row r="363" spans="1:11" ht="12.75" customHeight="1"/>
    <row r="364" spans="1:11" ht="12.75" customHeight="1"/>
    <row r="365" spans="1:11" ht="12.75" customHeight="1"/>
    <row r="366" spans="1:11" ht="12.75" customHeight="1"/>
    <row r="367" spans="1:11" ht="12.75" customHeight="1"/>
    <row r="368" spans="1:11" ht="12.75" customHeight="1"/>
    <row r="369" spans="1:11" ht="12.75" customHeight="1"/>
    <row r="370" spans="1:11" ht="12.75" customHeight="1"/>
    <row r="371" spans="1:11" ht="12.75" customHeight="1"/>
    <row r="372" spans="1:11" ht="12.75" customHeight="1">
      <c r="A372" s="53"/>
      <c r="B372" s="49"/>
      <c r="C372" s="49"/>
      <c r="D372" s="49"/>
      <c r="E372" s="53"/>
      <c r="F372" s="53"/>
      <c r="G372" s="53"/>
      <c r="H372" s="53"/>
      <c r="I372" s="53"/>
      <c r="J372" s="53"/>
      <c r="K372" s="53"/>
    </row>
    <row r="373" spans="1:11" ht="12.75" customHeight="1">
      <c r="A373" s="53"/>
      <c r="B373" s="49"/>
      <c r="C373" s="49"/>
      <c r="D373" s="49"/>
      <c r="E373" s="53"/>
      <c r="F373" s="53"/>
      <c r="G373" s="53"/>
      <c r="H373" s="53"/>
      <c r="I373" s="53"/>
      <c r="J373" s="53"/>
      <c r="K373" s="53"/>
    </row>
    <row r="374" spans="1:11" ht="12.75" customHeight="1"/>
    <row r="375" spans="1:11" ht="12.75" customHeight="1"/>
    <row r="376" spans="1:11" ht="12.75" customHeight="1">
      <c r="A376" s="53"/>
      <c r="B376" s="49"/>
      <c r="C376" s="49"/>
      <c r="D376" s="49"/>
      <c r="E376" s="53"/>
      <c r="F376" s="53"/>
      <c r="G376" s="53"/>
      <c r="H376" s="53"/>
      <c r="I376" s="53"/>
      <c r="J376" s="53"/>
      <c r="K376" s="53"/>
    </row>
    <row r="377" spans="1:11" ht="12.75" customHeight="1"/>
    <row r="378" spans="1:11" ht="12.75" customHeight="1"/>
    <row r="379" spans="1:11" ht="12.75" customHeight="1"/>
    <row r="380" spans="1:11" ht="12.75" customHeight="1"/>
    <row r="381" spans="1:11" ht="12.75" customHeight="1"/>
    <row r="382" spans="1:11" ht="12.75" customHeight="1"/>
    <row r="383" spans="1:11" ht="12.75" customHeight="1"/>
    <row r="384" spans="1:11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spans="1:11" ht="12.75" customHeight="1"/>
    <row r="402" spans="1:11" ht="12.75" customHeight="1"/>
    <row r="403" spans="1:11" ht="12.75" customHeight="1"/>
    <row r="404" spans="1:11" ht="12.75" customHeight="1"/>
    <row r="405" spans="1:11" ht="12.75" customHeight="1"/>
    <row r="406" spans="1:11" ht="12.75" customHeight="1"/>
    <row r="407" spans="1:11" ht="12.75" customHeight="1"/>
    <row r="408" spans="1:11" ht="12.75" customHeight="1"/>
    <row r="409" spans="1:11" ht="12.75" customHeight="1"/>
    <row r="410" spans="1:11" ht="12.75" customHeight="1"/>
    <row r="411" spans="1:11" ht="12.75" customHeight="1"/>
    <row r="412" spans="1:11" ht="12.75" customHeight="1"/>
    <row r="413" spans="1:11" ht="12.75" customHeight="1"/>
    <row r="414" spans="1:11" ht="12.75" customHeight="1"/>
    <row r="415" spans="1:11" ht="12.75" customHeight="1">
      <c r="A415" s="53"/>
      <c r="B415" s="49"/>
      <c r="C415" s="49"/>
      <c r="D415" s="49"/>
      <c r="E415" s="59"/>
      <c r="F415" s="59"/>
      <c r="G415" s="59"/>
      <c r="H415" s="59"/>
      <c r="I415" s="59"/>
      <c r="J415" s="59"/>
      <c r="K415" s="59"/>
    </row>
    <row r="416" spans="1:11" ht="12.75" customHeight="1"/>
    <row r="417" spans="1:11" ht="12.75" customHeight="1"/>
    <row r="418" spans="1:11" ht="12.75" customHeight="1"/>
    <row r="419" spans="1:11" ht="12.75" customHeight="1"/>
    <row r="420" spans="1:11" ht="12.75" customHeight="1"/>
    <row r="421" spans="1:11" ht="12.75" customHeight="1"/>
    <row r="422" spans="1:11" ht="12.75" customHeight="1"/>
    <row r="423" spans="1:11" ht="12.75" customHeight="1"/>
    <row r="424" spans="1:11" ht="12.75" customHeight="1"/>
    <row r="425" spans="1:11" ht="12.75" customHeight="1"/>
    <row r="426" spans="1:11" ht="12.75" customHeight="1"/>
    <row r="427" spans="1:11" ht="12.75" customHeight="1"/>
    <row r="428" spans="1:11" ht="12.75" customHeight="1"/>
    <row r="429" spans="1:11" ht="12.75" customHeight="1">
      <c r="A429" s="53"/>
      <c r="B429" s="49"/>
      <c r="C429" s="49"/>
      <c r="D429" s="49"/>
      <c r="E429" s="59"/>
      <c r="F429" s="59"/>
      <c r="G429" s="59"/>
      <c r="H429" s="59"/>
      <c r="I429" s="59"/>
      <c r="J429" s="59"/>
      <c r="K429" s="59"/>
    </row>
    <row r="430" spans="1:11" ht="12.75" customHeight="1"/>
    <row r="431" spans="1:11" ht="12.75" customHeight="1"/>
    <row r="432" spans="1:11" ht="12.75" customHeight="1"/>
    <row r="433" spans="1:11" ht="12.75" customHeight="1"/>
    <row r="434" spans="1:11" ht="12.75" customHeight="1"/>
    <row r="435" spans="1:11" ht="12.75" customHeight="1"/>
    <row r="436" spans="1:11" ht="12.75" customHeight="1"/>
    <row r="437" spans="1:11" ht="12.75" customHeight="1"/>
    <row r="438" spans="1:11" ht="12.75" customHeight="1">
      <c r="A438" s="53"/>
      <c r="B438" s="49"/>
      <c r="C438" s="49"/>
      <c r="D438" s="49"/>
      <c r="E438" s="61"/>
      <c r="F438" s="61"/>
      <c r="G438" s="61"/>
      <c r="H438" s="61"/>
      <c r="I438" s="61"/>
      <c r="J438" s="61"/>
      <c r="K438" s="61"/>
    </row>
    <row r="439" spans="1:11" ht="12.75" customHeight="1">
      <c r="A439" s="53"/>
      <c r="B439" s="49"/>
      <c r="C439" s="49"/>
      <c r="D439" s="49"/>
      <c r="E439" s="61"/>
      <c r="F439" s="61"/>
      <c r="G439" s="61"/>
      <c r="H439" s="61"/>
      <c r="I439" s="61"/>
      <c r="J439" s="61"/>
      <c r="K439" s="61"/>
    </row>
    <row r="440" spans="1:11" ht="12.75" customHeight="1">
      <c r="A440" s="53"/>
      <c r="B440" s="49"/>
      <c r="C440" s="49"/>
      <c r="D440" s="49"/>
      <c r="E440" s="53"/>
      <c r="F440" s="53"/>
      <c r="G440" s="53"/>
      <c r="H440" s="53"/>
      <c r="I440" s="53"/>
      <c r="J440" s="53"/>
      <c r="K440" s="53"/>
    </row>
    <row r="441" spans="1:11" ht="12.75" customHeight="1"/>
    <row r="442" spans="1:11" ht="12.75" customHeight="1"/>
    <row r="443" spans="1:11" ht="12.75" customHeight="1"/>
    <row r="444" spans="1:11" ht="12.75" customHeight="1"/>
    <row r="445" spans="1:11" ht="12.75" customHeight="1"/>
    <row r="446" spans="1:11" ht="12.75" customHeight="1"/>
    <row r="447" spans="1:11" ht="12.75" customHeight="1"/>
    <row r="448" spans="1:11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spans="1:11" ht="12.75" customHeight="1"/>
    <row r="466" spans="1:11" ht="12.75" customHeight="1"/>
    <row r="467" spans="1:11" ht="12.75" customHeight="1"/>
    <row r="468" spans="1:11" ht="12.75" customHeight="1"/>
    <row r="469" spans="1:11" ht="12.75" customHeight="1"/>
    <row r="470" spans="1:11" ht="12.75" customHeight="1"/>
    <row r="471" spans="1:11" ht="12.75" customHeight="1"/>
    <row r="472" spans="1:11" ht="12.75" customHeight="1"/>
    <row r="473" spans="1:11" ht="12.75" customHeight="1"/>
    <row r="474" spans="1:11" ht="12.75" customHeight="1">
      <c r="A474" s="53"/>
      <c r="B474" s="49"/>
      <c r="C474" s="49"/>
      <c r="D474" s="49"/>
      <c r="E474" s="53"/>
      <c r="F474" s="53"/>
      <c r="G474" s="53"/>
      <c r="H474" s="53"/>
      <c r="I474" s="53"/>
      <c r="J474" s="53"/>
      <c r="K474" s="53"/>
    </row>
    <row r="475" spans="1:11" ht="12.75" customHeight="1"/>
    <row r="476" spans="1:11" ht="12.75" customHeight="1"/>
    <row r="477" spans="1:11" ht="12.75" customHeight="1"/>
    <row r="478" spans="1:11" ht="12.75" customHeight="1"/>
    <row r="479" spans="1:11" ht="12.75" customHeight="1"/>
    <row r="480" spans="1:11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spans="2:11" ht="12.75" customHeight="1">
      <c r="B497" s="49"/>
      <c r="C497" s="49"/>
      <c r="D497" s="49"/>
      <c r="E497" s="59"/>
      <c r="F497" s="59"/>
      <c r="G497" s="59"/>
      <c r="H497" s="59"/>
      <c r="I497" s="59"/>
      <c r="J497" s="59"/>
      <c r="K497" s="59"/>
    </row>
    <row r="498" spans="2:11" ht="12.75" customHeight="1">
      <c r="B498" s="49"/>
      <c r="C498" s="49"/>
      <c r="D498" s="49"/>
      <c r="E498" s="59"/>
      <c r="F498" s="59"/>
      <c r="G498" s="59"/>
      <c r="H498" s="59"/>
      <c r="I498" s="59"/>
      <c r="J498" s="59"/>
      <c r="K498" s="59"/>
    </row>
    <row r="499" spans="2:11" ht="12.75" customHeight="1"/>
    <row r="500" spans="2:11" ht="12.75" customHeight="1"/>
    <row r="501" spans="2:11" ht="12.75" customHeight="1"/>
    <row r="502" spans="2:11" ht="12.75" customHeight="1"/>
    <row r="503" spans="2:11" ht="12.75" customHeight="1"/>
    <row r="504" spans="2:11" ht="12.75" customHeight="1"/>
    <row r="505" spans="2:11" ht="12.75" customHeight="1"/>
    <row r="506" spans="2:11" ht="12.75" customHeight="1"/>
    <row r="507" spans="2:11" ht="12.75" customHeight="1"/>
    <row r="508" spans="2:11" ht="12.75" customHeight="1"/>
    <row r="509" spans="2:11" ht="12.75" customHeight="1"/>
    <row r="510" spans="2:11" ht="12.75" customHeight="1"/>
    <row r="511" spans="2:11" ht="12.75" customHeight="1"/>
    <row r="512" spans="2:11" ht="12.75" customHeight="1"/>
    <row r="513" spans="2:11" ht="12.75" customHeight="1"/>
    <row r="514" spans="2:11" ht="12.75" customHeight="1"/>
    <row r="515" spans="2:11" ht="12.75" customHeight="1"/>
    <row r="516" spans="2:11" ht="12.75" customHeight="1"/>
    <row r="517" spans="2:11" ht="12.75" customHeight="1"/>
    <row r="518" spans="2:11" ht="12.75" customHeight="1"/>
    <row r="519" spans="2:11" ht="12.75" customHeight="1"/>
    <row r="520" spans="2:11" ht="12.75" customHeight="1"/>
    <row r="521" spans="2:11" ht="12.75" customHeight="1"/>
    <row r="522" spans="2:11" ht="12.75" customHeight="1">
      <c r="B522" s="49"/>
      <c r="C522" s="49"/>
      <c r="D522" s="49"/>
      <c r="E522" s="61"/>
      <c r="F522" s="61"/>
      <c r="G522" s="61"/>
      <c r="H522" s="61"/>
      <c r="I522" s="61"/>
      <c r="J522" s="61"/>
      <c r="K522" s="61"/>
    </row>
    <row r="523" spans="2:11" ht="12.75" customHeight="1">
      <c r="B523" s="49"/>
      <c r="C523" s="49"/>
      <c r="D523" s="49"/>
      <c r="E523" s="53"/>
      <c r="F523" s="53"/>
      <c r="G523" s="53"/>
      <c r="H523" s="53"/>
      <c r="I523" s="53"/>
      <c r="J523" s="53"/>
      <c r="K523" s="53"/>
    </row>
    <row r="524" spans="2:11" ht="12.75" customHeight="1">
      <c r="B524" s="49"/>
      <c r="C524" s="49"/>
      <c r="D524" s="49"/>
      <c r="E524" s="53"/>
      <c r="F524" s="53"/>
      <c r="G524" s="53"/>
      <c r="H524" s="53"/>
      <c r="I524" s="53"/>
      <c r="J524" s="53"/>
      <c r="K524" s="53"/>
    </row>
    <row r="525" spans="2:11" ht="12.75" customHeight="1">
      <c r="B525" s="49"/>
      <c r="C525" s="49"/>
      <c r="D525" s="49"/>
      <c r="E525" s="53"/>
      <c r="F525" s="53"/>
      <c r="G525" s="53"/>
      <c r="H525" s="53"/>
      <c r="I525" s="53"/>
      <c r="J525" s="53"/>
      <c r="K525" s="53"/>
    </row>
    <row r="526" spans="2:11" ht="12.75" customHeight="1"/>
    <row r="527" spans="2:11" ht="12.75" customHeight="1"/>
    <row r="528" spans="2:11" ht="12.75" customHeight="1"/>
    <row r="529" spans="1:11" ht="12.75" customHeight="1"/>
    <row r="530" spans="1:11" ht="12.75" customHeight="1"/>
    <row r="531" spans="1:11" ht="12.75" customHeight="1">
      <c r="A531" s="53"/>
      <c r="B531" s="49"/>
      <c r="C531" s="49"/>
      <c r="D531" s="49"/>
      <c r="E531" s="53"/>
      <c r="F531" s="53"/>
      <c r="G531" s="53"/>
      <c r="H531" s="53"/>
      <c r="I531" s="53"/>
      <c r="J531" s="53"/>
      <c r="K531" s="53"/>
    </row>
    <row r="532" spans="1:11" ht="12.75" customHeight="1">
      <c r="B532" s="49"/>
      <c r="C532" s="49"/>
      <c r="D532" s="49"/>
      <c r="E532" s="53"/>
      <c r="F532" s="53"/>
      <c r="G532" s="53"/>
      <c r="H532" s="53"/>
      <c r="I532" s="53"/>
      <c r="J532" s="53"/>
      <c r="K532" s="53"/>
    </row>
    <row r="533" spans="1:11" ht="12.75" customHeight="1">
      <c r="B533" s="49"/>
      <c r="C533" s="49"/>
      <c r="D533" s="49"/>
      <c r="E533" s="59"/>
      <c r="F533" s="59"/>
      <c r="G533" s="59"/>
      <c r="H533" s="59"/>
      <c r="I533" s="59"/>
      <c r="J533" s="59"/>
      <c r="K533" s="59"/>
    </row>
    <row r="534" spans="1:11" ht="12.75" customHeight="1"/>
    <row r="535" spans="1:11" ht="12.75" customHeight="1"/>
    <row r="536" spans="1:11" ht="12.75" customHeight="1"/>
    <row r="537" spans="1:11" ht="12.75" customHeight="1"/>
    <row r="538" spans="1:11" ht="12.75" customHeight="1"/>
    <row r="539" spans="1:11" ht="12.75" customHeight="1"/>
    <row r="540" spans="1:11" ht="12.75" customHeight="1"/>
    <row r="541" spans="1:11" ht="12.75" customHeight="1"/>
    <row r="542" spans="1:11" ht="12.75" customHeight="1"/>
    <row r="543" spans="1:11" ht="12.75" customHeight="1"/>
    <row r="544" spans="1:11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</sheetData>
  <mergeCells count="6">
    <mergeCell ref="A7:K7"/>
    <mergeCell ref="A1:K1"/>
    <mergeCell ref="A2:K2"/>
    <mergeCell ref="A3:K3"/>
    <mergeCell ref="A5:K5"/>
    <mergeCell ref="A6:K6"/>
  </mergeCells>
  <phoneticPr fontId="17" type="noConversion"/>
  <pageMargins left="0.39370078740157483" right="0.39370078740157483" top="0.78740157480314965" bottom="0.39370078740157483" header="0" footer="0"/>
  <pageSetup paperSize="9" scale="68" firstPageNumber="7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РБ</vt:lpstr>
      <vt:lpstr>РБ!Заголовки_для_печати</vt:lpstr>
      <vt:lpstr>РБ!Область_печати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2019-12-24T14:05:34Z</cp:lastPrinted>
  <dcterms:created xsi:type="dcterms:W3CDTF">2015-06-05T18:19:34Z</dcterms:created>
  <dcterms:modified xsi:type="dcterms:W3CDTF">2019-12-24T14:05:36Z</dcterms:modified>
</cp:coreProperties>
</file>