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20610" windowHeight="11160"/>
  </bookViews>
  <sheets>
    <sheet name="Приложение № 1.3" sheetId="1" r:id="rId1"/>
  </sheets>
  <definedNames>
    <definedName name="_xlnm.Print_Titles" localSheetId="0">'Приложение № 1.3'!$15:$15</definedName>
  </definedNames>
  <calcPr calcId="114210" fullCalcOnLoad="1"/>
</workbook>
</file>

<file path=xl/calcChain.xml><?xml version="1.0" encoding="utf-8"?>
<calcChain xmlns="http://schemas.openxmlformats.org/spreadsheetml/2006/main">
  <c r="I21" i="1"/>
  <c r="C21"/>
  <c r="C17"/>
  <c r="E49"/>
  <c r="E50"/>
  <c r="J61"/>
  <c r="F21"/>
  <c r="J49"/>
  <c r="J50"/>
  <c r="D63"/>
  <c r="K64"/>
  <c r="G63"/>
  <c r="F63"/>
  <c r="I61"/>
  <c r="I60"/>
  <c r="H61"/>
  <c r="H60"/>
  <c r="G61"/>
  <c r="G60"/>
  <c r="F61"/>
  <c r="F60"/>
  <c r="E61"/>
  <c r="E60"/>
  <c r="C61"/>
  <c r="C60"/>
  <c r="K49"/>
  <c r="K50"/>
  <c r="F38"/>
  <c r="J60"/>
  <c r="D60"/>
  <c r="K58"/>
  <c r="K56"/>
  <c r="K54"/>
  <c r="K52"/>
  <c r="K47"/>
  <c r="K46"/>
  <c r="K45"/>
  <c r="K44"/>
  <c r="K43"/>
  <c r="J42"/>
  <c r="I42"/>
  <c r="I41"/>
  <c r="H42"/>
  <c r="G42"/>
  <c r="G41"/>
  <c r="F42"/>
  <c r="F41"/>
  <c r="E42"/>
  <c r="E41"/>
  <c r="D42"/>
  <c r="D41"/>
  <c r="C42"/>
  <c r="H41"/>
  <c r="K39"/>
  <c r="J38"/>
  <c r="I37"/>
  <c r="H37"/>
  <c r="G37"/>
  <c r="E37"/>
  <c r="D37"/>
  <c r="C37"/>
  <c r="K35"/>
  <c r="K33"/>
  <c r="K32"/>
  <c r="K31"/>
  <c r="K30"/>
  <c r="J29"/>
  <c r="I29"/>
  <c r="H29"/>
  <c r="G29"/>
  <c r="F29"/>
  <c r="E29"/>
  <c r="D29"/>
  <c r="C29"/>
  <c r="K28"/>
  <c r="K26"/>
  <c r="K24"/>
  <c r="K23"/>
  <c r="D23"/>
  <c r="C23"/>
  <c r="J21"/>
  <c r="J17"/>
  <c r="I17"/>
  <c r="H21"/>
  <c r="H17"/>
  <c r="H16"/>
  <c r="G21"/>
  <c r="G17"/>
  <c r="E21"/>
  <c r="E17"/>
  <c r="E16"/>
  <c r="E65"/>
  <c r="D21"/>
  <c r="K20"/>
  <c r="K19"/>
  <c r="K18"/>
  <c r="F17"/>
  <c r="D17"/>
  <c r="D16"/>
  <c r="J37"/>
  <c r="D65"/>
  <c r="K21"/>
  <c r="K42"/>
  <c r="K41"/>
  <c r="H65"/>
  <c r="I16"/>
  <c r="I65"/>
  <c r="K38"/>
  <c r="K63"/>
  <c r="K37"/>
  <c r="K17"/>
  <c r="G16"/>
  <c r="G65"/>
  <c r="J16"/>
  <c r="K29"/>
  <c r="F37"/>
  <c r="F16"/>
  <c r="F65"/>
  <c r="C41"/>
  <c r="K61"/>
  <c r="K60"/>
  <c r="C16"/>
  <c r="J41"/>
  <c r="K16"/>
  <c r="K65"/>
  <c r="C65"/>
  <c r="J65"/>
</calcChain>
</file>

<file path=xl/sharedStrings.xml><?xml version="1.0" encoding="utf-8"?>
<sst xmlns="http://schemas.openxmlformats.org/spreadsheetml/2006/main" count="60" uniqueCount="59">
  <si>
    <t xml:space="preserve">к Закону Приднестровской Молдавской Республики </t>
  </si>
  <si>
    <t>Приложение № 1.3</t>
  </si>
  <si>
    <t>Планирование доходной части бюджетов городов и районов</t>
  </si>
  <si>
    <t xml:space="preserve">в разрезе основных видов налоговых, неналоговых и иных обязательных платежей </t>
  </si>
  <si>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</si>
  <si>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</si>
  <si>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</si>
  <si>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</si>
  <si>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</si>
  <si>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</si>
  <si>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</si>
  <si>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</si>
  <si>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</si>
  <si>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</si>
  <si>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</si>
  <si>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</si>
  <si>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</si>
  <si>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</si>
  <si>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</si>
  <si>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</si>
  <si>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Налог с выручки организаций, применяющих упрощенную систему налогообложения, бухгалтерского учета и отчетности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</si>
  <si>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</si>
  <si>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</si>
  <si>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</si>
  <si>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</si>
  <si>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</si>
  <si>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</si>
  <si>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</si>
  <si>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</si>
  <si>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</si>
  <si>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Отчисления от фиксированного сельскохозяйственного налога</t>
  </si>
  <si>
    <t>Налоги на внешнюю торговлю и внешнеэкономические операции</t>
  </si>
  <si>
    <t>Прочие налоги, пошлины и сборы</t>
  </si>
  <si>
    <t>Местные налоги и сборы</t>
  </si>
  <si>
    <t>Отчисления средств от платы за патент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</si>
  <si>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</si>
  <si>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</si>
  <si>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</si>
  <si>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</si>
  <si>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</si>
  <si>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</si>
  <si>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</si>
  <si>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</si>
  <si>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</si>
  <si>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</si>
  <si>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</si>
  <si>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от внешнеэкономической деятельности</t>
  </si>
  <si>
    <t>Прочие неналоговые доходы</t>
  </si>
  <si>
    <t>Доходы целевых бюджетных фондов</t>
  </si>
  <si>
    <t>Территориальные целевые бюджетные экологические фонды</t>
  </si>
  <si>
    <t>Доходы от предпринимательской и иной приносящей доход деятельности</t>
  </si>
  <si>
    <t>ИТОГО</t>
  </si>
  <si>
    <t>на 2019 год</t>
  </si>
  <si>
    <t>"О республиканском бюджете на 2019 год"</t>
  </si>
  <si>
    <t>Привлеченные кредиты (ссуды), займы</t>
  </si>
  <si>
    <t>к Закону Приднестровской Молдавской Республики</t>
  </si>
  <si>
    <t xml:space="preserve">в Закон Приднестровской Молдавской Республики </t>
  </si>
  <si>
    <t>Приложение № 3</t>
  </si>
  <si>
    <t>"О внесении изменений и дополнений</t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</si>
</sst>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_р_._-;\-* #,##0_р_._-;_-* &quot;-&quot;??_р_._-;_-@_-"/>
    <numFmt numFmtId="165" formatCode="_(* #,##0.00_);_(* \(#,##0.00\);_(* &quot;-&quot;??_);_(@_)"/>
  </numFmts>
  <fonts count="1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3" xfId="0" applyFont="1" applyFill="1" applyBorder="1"/>
    <xf numFmtId="0" fontId="4" fillId="0" borderId="4" xfId="0" applyFont="1" applyFill="1" applyBorder="1"/>
    <xf numFmtId="0" fontId="0" fillId="0" borderId="0" xfId="0" applyFill="1"/>
    <xf numFmtId="0" fontId="0" fillId="2" borderId="0" xfId="0" applyFill="1"/>
    <xf numFmtId="0" fontId="3" fillId="3" borderId="3" xfId="0" applyFont="1" applyFill="1" applyBorder="1"/>
    <xf numFmtId="0" fontId="4" fillId="3" borderId="3" xfId="0" applyFont="1" applyFill="1" applyBorder="1"/>
    <xf numFmtId="0" fontId="3" fillId="3" borderId="3" xfId="0" applyFont="1" applyFill="1" applyBorder="1" applyAlignment="1"/>
    <xf numFmtId="0" fontId="4" fillId="3" borderId="5" xfId="0" applyFont="1" applyFill="1" applyBorder="1"/>
    <xf numFmtId="0" fontId="3" fillId="3" borderId="4" xfId="0" applyFont="1" applyFill="1" applyBorder="1"/>
    <xf numFmtId="0" fontId="3" fillId="3" borderId="2" xfId="0" applyFont="1" applyFill="1" applyBorder="1" applyAlignment="1"/>
    <xf numFmtId="0" fontId="3" fillId="3" borderId="3" xfId="0" applyFont="1" applyFill="1" applyBorder="1" applyAlignment="1">
      <alignment vertical="center"/>
    </xf>
    <xf numFmtId="0" fontId="4" fillId="3" borderId="3" xfId="0" applyFont="1" applyFill="1" applyBorder="1" applyAlignment="1"/>
    <xf numFmtId="0" fontId="3" fillId="3" borderId="5" xfId="0" applyFont="1" applyFill="1" applyBorder="1"/>
    <xf numFmtId="0" fontId="9" fillId="0" borderId="0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wrapText="1"/>
    </xf>
    <xf numFmtId="0" fontId="10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11" fillId="3" borderId="4" xfId="0" applyFont="1" applyFill="1" applyBorder="1" applyAlignment="1">
      <alignment horizontal="center" wrapText="1"/>
    </xf>
    <xf numFmtId="44" fontId="2" fillId="3" borderId="3" xfId="0" applyNumberFormat="1" applyFont="1" applyFill="1" applyBorder="1" applyAlignment="1">
      <alignment wrapText="1"/>
    </xf>
    <xf numFmtId="0" fontId="10" fillId="3" borderId="5" xfId="0" applyFont="1" applyFill="1" applyBorder="1" applyAlignment="1">
      <alignment wrapText="1"/>
    </xf>
    <xf numFmtId="0" fontId="11" fillId="3" borderId="4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wrapText="1"/>
    </xf>
    <xf numFmtId="41" fontId="12" fillId="0" borderId="4" xfId="0" applyNumberFormat="1" applyFont="1" applyFill="1" applyBorder="1" applyAlignment="1">
      <alignment horizontal="center" vertical="center"/>
    </xf>
    <xf numFmtId="41" fontId="12" fillId="0" borderId="1" xfId="0" applyNumberFormat="1" applyFont="1" applyFill="1" applyBorder="1" applyAlignment="1">
      <alignment horizontal="center" vertical="center"/>
    </xf>
    <xf numFmtId="41" fontId="12" fillId="0" borderId="2" xfId="0" applyNumberFormat="1" applyFont="1" applyFill="1" applyBorder="1" applyAlignment="1">
      <alignment horizontal="center" vertical="center"/>
    </xf>
    <xf numFmtId="41" fontId="12" fillId="0" borderId="6" xfId="0" applyNumberFormat="1" applyFont="1" applyFill="1" applyBorder="1" applyAlignment="1">
      <alignment horizontal="center" vertical="center"/>
    </xf>
    <xf numFmtId="41" fontId="12" fillId="0" borderId="3" xfId="0" applyNumberFormat="1" applyFont="1" applyFill="1" applyBorder="1" applyAlignment="1">
      <alignment horizontal="center" vertical="center"/>
    </xf>
    <xf numFmtId="41" fontId="12" fillId="0" borderId="3" xfId="0" applyNumberFormat="1" applyFont="1" applyFill="1" applyBorder="1" applyAlignment="1">
      <alignment horizontal="center" vertical="center" wrapText="1"/>
    </xf>
    <xf numFmtId="41" fontId="12" fillId="0" borderId="7" xfId="0" applyNumberFormat="1" applyFont="1" applyFill="1" applyBorder="1" applyAlignment="1">
      <alignment horizontal="center" vertical="center"/>
    </xf>
    <xf numFmtId="41" fontId="6" fillId="0" borderId="3" xfId="0" applyNumberFormat="1" applyFont="1" applyFill="1" applyBorder="1" applyAlignment="1">
      <alignment horizontal="center" vertical="center"/>
    </xf>
    <xf numFmtId="41" fontId="12" fillId="3" borderId="3" xfId="0" applyNumberFormat="1" applyFont="1" applyFill="1" applyBorder="1" applyAlignment="1">
      <alignment horizontal="center" vertical="center"/>
    </xf>
    <xf numFmtId="41" fontId="12" fillId="0" borderId="8" xfId="0" applyNumberFormat="1" applyFont="1" applyFill="1" applyBorder="1" applyAlignment="1">
      <alignment horizontal="center" vertical="center"/>
    </xf>
    <xf numFmtId="41" fontId="6" fillId="0" borderId="7" xfId="0" applyNumberFormat="1" applyFont="1" applyFill="1" applyBorder="1" applyAlignment="1">
      <alignment horizontal="center" vertical="center"/>
    </xf>
    <xf numFmtId="41" fontId="6" fillId="0" borderId="5" xfId="0" applyNumberFormat="1" applyFont="1" applyFill="1" applyBorder="1" applyAlignment="1">
      <alignment horizontal="center" vertical="center"/>
    </xf>
    <xf numFmtId="41" fontId="6" fillId="0" borderId="9" xfId="0" applyNumberFormat="1" applyFont="1" applyFill="1" applyBorder="1" applyAlignment="1">
      <alignment horizontal="center" vertical="center"/>
    </xf>
    <xf numFmtId="41" fontId="12" fillId="0" borderId="5" xfId="0" applyNumberFormat="1" applyFont="1" applyFill="1" applyBorder="1" applyAlignment="1">
      <alignment horizontal="center" vertical="center" wrapText="1"/>
    </xf>
    <xf numFmtId="41" fontId="12" fillId="0" borderId="10" xfId="0" applyNumberFormat="1" applyFont="1" applyFill="1" applyBorder="1" applyAlignment="1">
      <alignment horizontal="center" vertical="center"/>
    </xf>
    <xf numFmtId="41" fontId="12" fillId="0" borderId="11" xfId="0" applyNumberFormat="1" applyFont="1" applyFill="1" applyBorder="1" applyAlignment="1">
      <alignment horizontal="center" vertical="center"/>
    </xf>
    <xf numFmtId="41" fontId="12" fillId="0" borderId="12" xfId="0" applyNumberFormat="1" applyFont="1" applyFill="1" applyBorder="1" applyAlignment="1">
      <alignment horizontal="center" vertical="center"/>
    </xf>
    <xf numFmtId="41" fontId="12" fillId="0" borderId="13" xfId="0" applyNumberFormat="1" applyFont="1" applyFill="1" applyBorder="1" applyAlignment="1">
      <alignment horizontal="center" vertical="center"/>
    </xf>
    <xf numFmtId="41" fontId="12" fillId="0" borderId="5" xfId="0" applyNumberFormat="1" applyFont="1" applyFill="1" applyBorder="1" applyAlignment="1">
      <alignment horizontal="center" vertical="center"/>
    </xf>
    <xf numFmtId="41" fontId="12" fillId="0" borderId="10" xfId="1" applyNumberFormat="1" applyFont="1" applyFill="1" applyBorder="1" applyAlignment="1">
      <alignment horizontal="center" vertical="center"/>
    </xf>
    <xf numFmtId="41" fontId="12" fillId="3" borderId="1" xfId="0" applyNumberFormat="1" applyFont="1" applyFill="1" applyBorder="1" applyAlignment="1">
      <alignment horizontal="center" vertical="center"/>
    </xf>
    <xf numFmtId="41" fontId="12" fillId="3" borderId="2" xfId="0" applyNumberFormat="1" applyFont="1" applyFill="1" applyBorder="1" applyAlignment="1">
      <alignment horizontal="center" vertical="center"/>
    </xf>
    <xf numFmtId="41" fontId="6" fillId="3" borderId="3" xfId="0" applyNumberFormat="1" applyFont="1" applyFill="1" applyBorder="1" applyAlignment="1">
      <alignment horizontal="center" vertical="center"/>
    </xf>
    <xf numFmtId="41" fontId="6" fillId="3" borderId="5" xfId="0" applyNumberFormat="1" applyFont="1" applyFill="1" applyBorder="1" applyAlignment="1">
      <alignment horizontal="center" vertical="center"/>
    </xf>
    <xf numFmtId="41" fontId="6" fillId="3" borderId="9" xfId="0" applyNumberFormat="1" applyFont="1" applyFill="1" applyBorder="1" applyAlignment="1">
      <alignment horizontal="center" vertical="center"/>
    </xf>
    <xf numFmtId="41" fontId="12" fillId="3" borderId="4" xfId="0" applyNumberFormat="1" applyFont="1" applyFill="1" applyBorder="1" applyAlignment="1">
      <alignment horizontal="center" vertical="center"/>
    </xf>
    <xf numFmtId="41" fontId="12" fillId="3" borderId="7" xfId="0" applyNumberFormat="1" applyFont="1" applyFill="1" applyBorder="1" applyAlignment="1">
      <alignment horizontal="center" vertical="center"/>
    </xf>
    <xf numFmtId="41" fontId="6" fillId="3" borderId="7" xfId="0" applyNumberFormat="1" applyFont="1" applyFill="1" applyBorder="1" applyAlignment="1">
      <alignment horizontal="center" vertical="center"/>
    </xf>
    <xf numFmtId="41" fontId="12" fillId="3" borderId="11" xfId="0" applyNumberFormat="1" applyFont="1" applyFill="1" applyBorder="1" applyAlignment="1">
      <alignment horizontal="center" vertical="center"/>
    </xf>
    <xf numFmtId="41" fontId="12" fillId="3" borderId="10" xfId="0" applyNumberFormat="1" applyFont="1" applyFill="1" applyBorder="1" applyAlignment="1">
      <alignment horizontal="center" vertical="center"/>
    </xf>
    <xf numFmtId="41" fontId="12" fillId="3" borderId="13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left" vertical="center" wrapText="1"/>
    </xf>
    <xf numFmtId="41" fontId="12" fillId="0" borderId="4" xfId="2" applyNumberFormat="1" applyFont="1" applyFill="1" applyBorder="1" applyAlignment="1">
      <alignment horizontal="center" vertical="center"/>
    </xf>
    <xf numFmtId="41" fontId="12" fillId="0" borderId="10" xfId="2" applyNumberFormat="1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 applyFill="1" applyAlignment="1">
      <alignment horizontal="right"/>
    </xf>
    <xf numFmtId="0" fontId="16" fillId="0" borderId="0" xfId="0" applyFo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65"/>
  <sheetViews>
    <sheetView tabSelected="1" topLeftCell="D1" zoomScaleSheetLayoutView="86" workbookViewId="0">
      <selection activeCell="K4" sqref="K4"/>
    </sheetView>
  </sheetViews>
  <sheetFormatPr defaultRowHeight="15"/>
  <cols>
    <col min="2" max="2" width="43.7109375" customWidth="1"/>
    <col min="3" max="3" width="15.7109375" bestFit="1" customWidth="1"/>
    <col min="4" max="4" width="14.28515625" customWidth="1"/>
    <col min="5" max="6" width="15.7109375" bestFit="1" customWidth="1"/>
    <col min="7" max="8" width="14.5703125" bestFit="1" customWidth="1"/>
    <col min="9" max="9" width="14.5703125" customWidth="1"/>
    <col min="10" max="10" width="14.5703125" bestFit="1" customWidth="1"/>
    <col min="11" max="11" width="16.5703125" customWidth="1"/>
    <col min="12" max="49" width="9.140625" style="8"/>
  </cols>
  <sheetData>
    <row r="1" spans="1:11" ht="15.75">
      <c r="A1" s="69"/>
      <c r="B1" s="69"/>
      <c r="C1" s="69"/>
      <c r="D1" s="69"/>
      <c r="E1" s="69"/>
      <c r="F1" s="69"/>
      <c r="G1" s="69"/>
      <c r="H1" s="69"/>
      <c r="I1" s="69"/>
      <c r="J1" s="69"/>
      <c r="K1" s="70" t="s">
        <v>57</v>
      </c>
    </row>
    <row r="2" spans="1:11" ht="15.75">
      <c r="A2" s="69"/>
      <c r="B2" s="69"/>
      <c r="C2" s="69"/>
      <c r="D2" s="69"/>
      <c r="E2" s="69"/>
      <c r="F2" s="69"/>
      <c r="G2" s="69"/>
      <c r="H2" s="69"/>
      <c r="I2" s="69"/>
      <c r="J2" s="69"/>
      <c r="K2" s="70" t="s">
        <v>55</v>
      </c>
    </row>
    <row r="3" spans="1:11" ht="15.75">
      <c r="A3" s="69"/>
      <c r="B3" s="69"/>
      <c r="C3" s="69"/>
      <c r="D3" s="69"/>
      <c r="E3" s="69"/>
      <c r="F3" s="69"/>
      <c r="G3" s="69"/>
      <c r="H3" s="69"/>
      <c r="I3" s="69"/>
      <c r="J3" s="69"/>
      <c r="K3" s="70" t="s">
        <v>58</v>
      </c>
    </row>
    <row r="4" spans="1:11" ht="15.75">
      <c r="A4" s="69"/>
      <c r="B4" s="69"/>
      <c r="C4" s="69"/>
      <c r="D4" s="69"/>
      <c r="E4" s="69"/>
      <c r="F4" s="69"/>
      <c r="G4" s="69"/>
      <c r="H4" s="69"/>
      <c r="I4" s="69"/>
      <c r="J4" s="69"/>
      <c r="K4" s="70" t="s">
        <v>56</v>
      </c>
    </row>
    <row r="5" spans="1:11" ht="15.75">
      <c r="A5" s="69"/>
      <c r="B5" s="69"/>
      <c r="C5" s="69"/>
      <c r="D5" s="69"/>
      <c r="E5" s="69"/>
      <c r="F5" s="69"/>
      <c r="G5" s="69"/>
      <c r="H5" s="69"/>
      <c r="I5" s="69"/>
      <c r="J5" s="69"/>
      <c r="K5" s="70" t="s">
        <v>53</v>
      </c>
    </row>
    <row r="6" spans="1:11" ht="15.7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ht="15.75">
      <c r="A7" s="71"/>
      <c r="B7" s="72"/>
      <c r="C7" s="72"/>
      <c r="D7" s="72"/>
      <c r="E7" s="72"/>
      <c r="F7" s="72"/>
      <c r="G7" s="72"/>
      <c r="H7" s="72"/>
      <c r="I7" s="72"/>
      <c r="J7" s="72"/>
      <c r="K7" s="73" t="s">
        <v>1</v>
      </c>
    </row>
    <row r="8" spans="1:11" ht="15.75">
      <c r="A8" s="75" t="s">
        <v>0</v>
      </c>
      <c r="B8" s="75"/>
      <c r="C8" s="75"/>
      <c r="D8" s="75"/>
      <c r="E8" s="75"/>
      <c r="F8" s="75"/>
      <c r="G8" s="75"/>
      <c r="H8" s="75"/>
      <c r="I8" s="75"/>
      <c r="J8" s="75"/>
      <c r="K8" s="75"/>
    </row>
    <row r="9" spans="1:11" ht="15.75">
      <c r="A9" s="75" t="s">
        <v>53</v>
      </c>
      <c r="B9" s="75"/>
      <c r="C9" s="75"/>
      <c r="D9" s="75"/>
      <c r="E9" s="75"/>
      <c r="F9" s="75"/>
      <c r="G9" s="75"/>
      <c r="H9" s="75"/>
      <c r="I9" s="75"/>
      <c r="J9" s="75"/>
      <c r="K9" s="75"/>
    </row>
    <row r="10" spans="1:11" ht="15.75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</row>
    <row r="11" spans="1:11" ht="16.5">
      <c r="A11" s="74" t="s">
        <v>2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</row>
    <row r="12" spans="1:11" ht="16.5">
      <c r="A12" s="74" t="s">
        <v>3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spans="1:11" ht="16.5">
      <c r="A13" s="74" t="s">
        <v>52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</row>
    <row r="14" spans="1:11" ht="16.5" thickBot="1">
      <c r="A14" s="1"/>
      <c r="B14" s="1"/>
      <c r="C14" s="2"/>
      <c r="D14" s="2"/>
      <c r="E14" s="2"/>
      <c r="F14" s="2"/>
      <c r="G14" s="2"/>
      <c r="H14" s="2"/>
      <c r="I14" s="2"/>
      <c r="J14" s="2"/>
      <c r="K14" s="19" t="s">
        <v>4</v>
      </c>
    </row>
    <row r="15" spans="1:11" ht="32.25" thickBot="1">
      <c r="A15" s="61" t="s">
        <v>5</v>
      </c>
      <c r="B15" s="62" t="s">
        <v>6</v>
      </c>
      <c r="C15" s="63" t="s">
        <v>7</v>
      </c>
      <c r="D15" s="63" t="s">
        <v>8</v>
      </c>
      <c r="E15" s="63" t="s">
        <v>9</v>
      </c>
      <c r="F15" s="63" t="s">
        <v>10</v>
      </c>
      <c r="G15" s="63" t="s">
        <v>11</v>
      </c>
      <c r="H15" s="63" t="s">
        <v>12</v>
      </c>
      <c r="I15" s="63" t="s">
        <v>13</v>
      </c>
      <c r="J15" s="63" t="s">
        <v>14</v>
      </c>
      <c r="K15" s="63" t="s">
        <v>15</v>
      </c>
    </row>
    <row r="16" spans="1:11" ht="15.75" thickBot="1">
      <c r="A16" s="3">
        <v>1000000</v>
      </c>
      <c r="B16" s="4" t="s">
        <v>16</v>
      </c>
      <c r="C16" s="30">
        <f t="shared" ref="C16:K16" si="0">SUM(C17+C23+C26+C28+C35+C37)</f>
        <v>293961864</v>
      </c>
      <c r="D16" s="31">
        <f t="shared" si="0"/>
        <v>25675450</v>
      </c>
      <c r="E16" s="31">
        <f t="shared" si="0"/>
        <v>199298056</v>
      </c>
      <c r="F16" s="50">
        <f t="shared" si="0"/>
        <v>181560568</v>
      </c>
      <c r="G16" s="31">
        <f t="shared" si="0"/>
        <v>77631725</v>
      </c>
      <c r="H16" s="31">
        <f t="shared" si="0"/>
        <v>101462720</v>
      </c>
      <c r="I16" s="30">
        <f t="shared" si="0"/>
        <v>50654057</v>
      </c>
      <c r="J16" s="31">
        <f t="shared" si="0"/>
        <v>31021175</v>
      </c>
      <c r="K16" s="30">
        <f t="shared" si="0"/>
        <v>961265615</v>
      </c>
    </row>
    <row r="17" spans="1:49" ht="15.75">
      <c r="A17" s="5">
        <v>1010000</v>
      </c>
      <c r="B17" s="20" t="s">
        <v>17</v>
      </c>
      <c r="C17" s="32">
        <f>SUM(C18:C21)+962270</f>
        <v>261647007</v>
      </c>
      <c r="D17" s="32">
        <f>SUM(D18:D21)+7560</f>
        <v>19622179</v>
      </c>
      <c r="E17" s="32">
        <f>SUM(E18:E21)+3073974</f>
        <v>178629480</v>
      </c>
      <c r="F17" s="51">
        <f>SUM(F18:F21)+638658</f>
        <v>151189208</v>
      </c>
      <c r="G17" s="32">
        <f>SUM(G18:G21)+1494</f>
        <v>61483981</v>
      </c>
      <c r="H17" s="32">
        <f>SUM(H18:H21)+379645</f>
        <v>66206842</v>
      </c>
      <c r="I17" s="32">
        <f>SUM(I18:I21)+69581</f>
        <v>30496360</v>
      </c>
      <c r="J17" s="33">
        <f>SUM(J18:J21)</f>
        <v>22127253</v>
      </c>
      <c r="K17" s="32">
        <f>SUM(C17:J17)</f>
        <v>791402310</v>
      </c>
    </row>
    <row r="18" spans="1:49" ht="15.75">
      <c r="A18" s="6">
        <v>1010100</v>
      </c>
      <c r="B18" s="21" t="s">
        <v>18</v>
      </c>
      <c r="C18" s="34">
        <v>0</v>
      </c>
      <c r="D18" s="34">
        <v>0</v>
      </c>
      <c r="E18" s="34">
        <v>0</v>
      </c>
      <c r="F18" s="38">
        <v>0</v>
      </c>
      <c r="G18" s="34">
        <v>0</v>
      </c>
      <c r="H18" s="34">
        <v>0</v>
      </c>
      <c r="I18" s="34">
        <v>0</v>
      </c>
      <c r="J18" s="34">
        <v>0</v>
      </c>
      <c r="K18" s="34">
        <f>C18+D18+E18+F18+G18+H18+I18+J18</f>
        <v>0</v>
      </c>
    </row>
    <row r="19" spans="1:49" ht="38.25" customHeight="1">
      <c r="A19" s="10">
        <v>1010200</v>
      </c>
      <c r="B19" s="22" t="s">
        <v>19</v>
      </c>
      <c r="C19" s="34">
        <v>78474306</v>
      </c>
      <c r="D19" s="34">
        <v>6517731</v>
      </c>
      <c r="E19" s="34">
        <v>102073795</v>
      </c>
      <c r="F19" s="38">
        <v>88184260</v>
      </c>
      <c r="G19" s="34">
        <v>39975571</v>
      </c>
      <c r="H19" s="34">
        <v>41455089</v>
      </c>
      <c r="I19" s="34">
        <v>17445530</v>
      </c>
      <c r="J19" s="34">
        <v>13448479</v>
      </c>
      <c r="K19" s="34">
        <f>C19+D19+E19+F19+G19+H19+I19+J19</f>
        <v>387574761</v>
      </c>
    </row>
    <row r="20" spans="1:49" ht="63">
      <c r="A20" s="10">
        <v>1010600</v>
      </c>
      <c r="B20" s="22" t="s">
        <v>20</v>
      </c>
      <c r="C20" s="34">
        <v>952540</v>
      </c>
      <c r="D20" s="34">
        <v>7484</v>
      </c>
      <c r="E20" s="34">
        <v>3042890</v>
      </c>
      <c r="F20" s="38">
        <v>632200</v>
      </c>
      <c r="G20" s="34">
        <v>1479</v>
      </c>
      <c r="H20" s="34">
        <v>375806</v>
      </c>
      <c r="I20" s="34">
        <v>68877</v>
      </c>
      <c r="J20" s="34">
        <v>0</v>
      </c>
      <c r="K20" s="34">
        <f>C20+D20+E20+F20+G20+H20+I20+J20</f>
        <v>5081276</v>
      </c>
    </row>
    <row r="21" spans="1:49" ht="15.75">
      <c r="A21" s="10">
        <v>1010700</v>
      </c>
      <c r="B21" s="22" t="s">
        <v>21</v>
      </c>
      <c r="C21" s="34">
        <f>155445462+3838872+18000000+3973557</f>
        <v>181257891</v>
      </c>
      <c r="D21" s="34">
        <f>13862058+342337-1114991</f>
        <v>13089404</v>
      </c>
      <c r="E21" s="34">
        <f>68741193+1697628</f>
        <v>70438821</v>
      </c>
      <c r="F21" s="38">
        <f>58912984+2821106</f>
        <v>61734090</v>
      </c>
      <c r="G21" s="34">
        <f>20950825+554612</f>
        <v>21505437</v>
      </c>
      <c r="H21" s="34">
        <f>23417973+578329</f>
        <v>23996302</v>
      </c>
      <c r="I21" s="34">
        <f>12601174+311198</f>
        <v>12912372</v>
      </c>
      <c r="J21" s="34">
        <f>8469609+209165</f>
        <v>8678774</v>
      </c>
      <c r="K21" s="34">
        <f>C21+D21+E21+F21+G21+H21+I21+J21</f>
        <v>393613091</v>
      </c>
    </row>
    <row r="22" spans="1:49" ht="6.75" customHeight="1">
      <c r="A22" s="11"/>
      <c r="B22" s="22"/>
      <c r="C22" s="34"/>
      <c r="D22" s="34"/>
      <c r="E22" s="34"/>
      <c r="F22" s="38"/>
      <c r="G22" s="34"/>
      <c r="H22" s="34"/>
      <c r="I22" s="34"/>
      <c r="J22" s="34"/>
      <c r="K22" s="35"/>
    </row>
    <row r="23" spans="1:49" s="9" customFormat="1" ht="33" customHeight="1">
      <c r="A23" s="12">
        <v>1020000</v>
      </c>
      <c r="B23" s="22" t="s">
        <v>22</v>
      </c>
      <c r="C23" s="34">
        <f>SUM(C24)</f>
        <v>0</v>
      </c>
      <c r="D23" s="34">
        <f>SUM(D24)</f>
        <v>0</v>
      </c>
      <c r="E23" s="34">
        <v>0</v>
      </c>
      <c r="F23" s="38">
        <v>0</v>
      </c>
      <c r="G23" s="34">
        <v>0</v>
      </c>
      <c r="H23" s="34">
        <v>0</v>
      </c>
      <c r="I23" s="34">
        <v>0</v>
      </c>
      <c r="J23" s="36">
        <v>0</v>
      </c>
      <c r="K23" s="34">
        <f>SUM(K24)</f>
        <v>0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</row>
    <row r="24" spans="1:49" s="9" customFormat="1" ht="15.75">
      <c r="A24" s="10">
        <v>1020100</v>
      </c>
      <c r="B24" s="22" t="s">
        <v>23</v>
      </c>
      <c r="C24" s="34">
        <v>0</v>
      </c>
      <c r="D24" s="34">
        <v>0</v>
      </c>
      <c r="E24" s="34">
        <v>0</v>
      </c>
      <c r="F24" s="38">
        <v>0</v>
      </c>
      <c r="G24" s="34">
        <v>0</v>
      </c>
      <c r="H24" s="34">
        <v>0</v>
      </c>
      <c r="I24" s="34">
        <v>0</v>
      </c>
      <c r="J24" s="34">
        <v>0</v>
      </c>
      <c r="K24" s="34">
        <f>C24+D24+E24+F24+G24+H24+I24+J24</f>
        <v>0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</row>
    <row r="25" spans="1:49" s="9" customFormat="1" ht="6" customHeight="1">
      <c r="A25" s="10"/>
      <c r="B25" s="22"/>
      <c r="C25" s="34"/>
      <c r="D25" s="34"/>
      <c r="E25" s="34"/>
      <c r="F25" s="38"/>
      <c r="G25" s="34"/>
      <c r="H25" s="34"/>
      <c r="I25" s="34"/>
      <c r="J25" s="34"/>
      <c r="K25" s="35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</row>
    <row r="26" spans="1:49" s="9" customFormat="1" ht="15.75">
      <c r="A26" s="10">
        <v>1040000</v>
      </c>
      <c r="B26" s="22" t="s">
        <v>24</v>
      </c>
      <c r="C26" s="34">
        <v>4227687</v>
      </c>
      <c r="D26" s="34">
        <v>273533</v>
      </c>
      <c r="E26" s="34">
        <v>3702207</v>
      </c>
      <c r="F26" s="38">
        <v>2450068</v>
      </c>
      <c r="G26" s="34">
        <v>2077263</v>
      </c>
      <c r="H26" s="34">
        <v>2818836</v>
      </c>
      <c r="I26" s="34">
        <v>1496870</v>
      </c>
      <c r="J26" s="34">
        <v>899103</v>
      </c>
      <c r="K26" s="34">
        <f>C26+D26+E26+F26+G26+H26+I26+J26</f>
        <v>17945567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</row>
    <row r="27" spans="1:49" ht="4.5" customHeight="1">
      <c r="A27" s="11"/>
      <c r="B27" s="23"/>
      <c r="C27" s="34"/>
      <c r="D27" s="34"/>
      <c r="E27" s="34"/>
      <c r="F27" s="38"/>
      <c r="G27" s="34"/>
      <c r="H27" s="34"/>
      <c r="I27" s="34"/>
      <c r="J27" s="34"/>
      <c r="K27" s="35"/>
    </row>
    <row r="28" spans="1:49" ht="31.5">
      <c r="A28" s="10">
        <v>1050000</v>
      </c>
      <c r="B28" s="22" t="s">
        <v>25</v>
      </c>
      <c r="C28" s="34">
        <v>8392080</v>
      </c>
      <c r="D28" s="34">
        <v>68872</v>
      </c>
      <c r="E28" s="34">
        <v>8559420</v>
      </c>
      <c r="F28" s="38">
        <v>20703388</v>
      </c>
      <c r="G28" s="34">
        <v>10421718</v>
      </c>
      <c r="H28" s="34">
        <v>25710485</v>
      </c>
      <c r="I28" s="34">
        <v>15855048</v>
      </c>
      <c r="J28" s="36">
        <v>5959482</v>
      </c>
      <c r="K28" s="34">
        <f>C28+D28+E28+F28+G28+H28+I28+J28</f>
        <v>95670493</v>
      </c>
    </row>
    <row r="29" spans="1:49" ht="15.75">
      <c r="A29" s="10">
        <v>1050100</v>
      </c>
      <c r="B29" s="22" t="s">
        <v>26</v>
      </c>
      <c r="C29" s="34">
        <f t="shared" ref="C29:K29" si="1">SUM(C30:C32)</f>
        <v>8132321</v>
      </c>
      <c r="D29" s="34">
        <f t="shared" si="1"/>
        <v>68872</v>
      </c>
      <c r="E29" s="34">
        <f t="shared" si="1"/>
        <v>8557919</v>
      </c>
      <c r="F29" s="38">
        <f t="shared" si="1"/>
        <v>18036925</v>
      </c>
      <c r="G29" s="34">
        <f t="shared" si="1"/>
        <v>10251661</v>
      </c>
      <c r="H29" s="34">
        <f t="shared" si="1"/>
        <v>23761641</v>
      </c>
      <c r="I29" s="34">
        <f t="shared" si="1"/>
        <v>12478047</v>
      </c>
      <c r="J29" s="34">
        <f t="shared" si="1"/>
        <v>5067349</v>
      </c>
      <c r="K29" s="34">
        <f t="shared" si="1"/>
        <v>86354735</v>
      </c>
    </row>
    <row r="30" spans="1:49" ht="31.5">
      <c r="A30" s="11">
        <v>1050101</v>
      </c>
      <c r="B30" s="23" t="s">
        <v>27</v>
      </c>
      <c r="C30" s="37">
        <v>414590</v>
      </c>
      <c r="D30" s="37">
        <v>0</v>
      </c>
      <c r="E30" s="37">
        <v>1024142</v>
      </c>
      <c r="F30" s="52">
        <v>8683835</v>
      </c>
      <c r="G30" s="37">
        <v>7585961</v>
      </c>
      <c r="H30" s="37">
        <v>14137375</v>
      </c>
      <c r="I30" s="37">
        <v>9607479</v>
      </c>
      <c r="J30" s="37">
        <v>3715453</v>
      </c>
      <c r="K30" s="37">
        <f>C30+D30+E30+F30+G30+H30+I30+J30</f>
        <v>45168835</v>
      </c>
    </row>
    <row r="31" spans="1:49" ht="31.5">
      <c r="A31" s="11">
        <v>1050102</v>
      </c>
      <c r="B31" s="23" t="s">
        <v>28</v>
      </c>
      <c r="C31" s="37">
        <v>7608146</v>
      </c>
      <c r="D31" s="37">
        <v>66330</v>
      </c>
      <c r="E31" s="37">
        <v>7386791</v>
      </c>
      <c r="F31" s="52">
        <v>8668007</v>
      </c>
      <c r="G31" s="37">
        <v>2422360</v>
      </c>
      <c r="H31" s="37">
        <v>8838773</v>
      </c>
      <c r="I31" s="37">
        <v>2417199</v>
      </c>
      <c r="J31" s="37">
        <v>1058692</v>
      </c>
      <c r="K31" s="37">
        <f>C31+D31+E31+F31+G31+H31+I31+J31</f>
        <v>38466298</v>
      </c>
    </row>
    <row r="32" spans="1:49" ht="15.75">
      <c r="A32" s="11">
        <v>1050103</v>
      </c>
      <c r="B32" s="23" t="s">
        <v>29</v>
      </c>
      <c r="C32" s="37">
        <v>109585</v>
      </c>
      <c r="D32" s="37">
        <v>2542</v>
      </c>
      <c r="E32" s="37">
        <v>146986</v>
      </c>
      <c r="F32" s="52">
        <v>685083</v>
      </c>
      <c r="G32" s="37">
        <v>243340</v>
      </c>
      <c r="H32" s="37">
        <v>785493</v>
      </c>
      <c r="I32" s="37">
        <v>453369</v>
      </c>
      <c r="J32" s="37">
        <v>293204</v>
      </c>
      <c r="K32" s="37">
        <f>C32+D32+E32+F32+G32+H32+I32+J32</f>
        <v>2719602</v>
      </c>
    </row>
    <row r="33" spans="1:11" ht="31.5">
      <c r="A33" s="12">
        <v>1051100</v>
      </c>
      <c r="B33" s="22" t="s">
        <v>30</v>
      </c>
      <c r="C33" s="34">
        <v>63478</v>
      </c>
      <c r="D33" s="34">
        <v>0</v>
      </c>
      <c r="E33" s="34">
        <v>1501</v>
      </c>
      <c r="F33" s="38">
        <v>2646463</v>
      </c>
      <c r="G33" s="34">
        <v>165057</v>
      </c>
      <c r="H33" s="34">
        <v>1908844</v>
      </c>
      <c r="I33" s="34">
        <v>3354001</v>
      </c>
      <c r="J33" s="34">
        <v>891183</v>
      </c>
      <c r="K33" s="34">
        <f>C33+D33+E33+F33+G33+H33+I33+J33</f>
        <v>9030527</v>
      </c>
    </row>
    <row r="34" spans="1:11" ht="5.25" customHeight="1">
      <c r="A34" s="11"/>
      <c r="B34" s="23"/>
      <c r="C34" s="37"/>
      <c r="D34" s="37"/>
      <c r="E34" s="37"/>
      <c r="F34" s="52"/>
      <c r="G34" s="37"/>
      <c r="H34" s="37"/>
      <c r="I34" s="37"/>
      <c r="J34" s="37"/>
      <c r="K34" s="35"/>
    </row>
    <row r="35" spans="1:11" ht="31.5">
      <c r="A35" s="12">
        <v>1060000</v>
      </c>
      <c r="B35" s="22" t="s">
        <v>31</v>
      </c>
      <c r="C35" s="34">
        <v>0</v>
      </c>
      <c r="D35" s="34">
        <v>0</v>
      </c>
      <c r="E35" s="34">
        <v>0</v>
      </c>
      <c r="F35" s="38">
        <v>0</v>
      </c>
      <c r="G35" s="34">
        <v>0</v>
      </c>
      <c r="H35" s="34">
        <v>0</v>
      </c>
      <c r="I35" s="34">
        <v>0</v>
      </c>
      <c r="J35" s="34">
        <v>0</v>
      </c>
      <c r="K35" s="34">
        <f>C35+D35+E35+F35+G35+H35+I35+J35</f>
        <v>0</v>
      </c>
    </row>
    <row r="36" spans="1:11" ht="6.75" customHeight="1">
      <c r="A36" s="10"/>
      <c r="B36" s="22"/>
      <c r="C36" s="34"/>
      <c r="D36" s="34"/>
      <c r="E36" s="34"/>
      <c r="F36" s="38"/>
      <c r="G36" s="34"/>
      <c r="H36" s="34"/>
      <c r="I36" s="34"/>
      <c r="J36" s="34"/>
      <c r="K36" s="35"/>
    </row>
    <row r="37" spans="1:11" ht="15.75">
      <c r="A37" s="10">
        <v>1400000</v>
      </c>
      <c r="B37" s="22" t="s">
        <v>32</v>
      </c>
      <c r="C37" s="38">
        <f t="shared" ref="C37:K37" si="2">SUM(C38:C39)</f>
        <v>19695090</v>
      </c>
      <c r="D37" s="34">
        <f t="shared" si="2"/>
        <v>5710866</v>
      </c>
      <c r="E37" s="34">
        <f t="shared" si="2"/>
        <v>8406949</v>
      </c>
      <c r="F37" s="38">
        <f t="shared" si="2"/>
        <v>7217904</v>
      </c>
      <c r="G37" s="34">
        <f t="shared" si="2"/>
        <v>3648763</v>
      </c>
      <c r="H37" s="34">
        <f t="shared" si="2"/>
        <v>6726557</v>
      </c>
      <c r="I37" s="34">
        <f t="shared" si="2"/>
        <v>2805779</v>
      </c>
      <c r="J37" s="39">
        <f t="shared" si="2"/>
        <v>2035337</v>
      </c>
      <c r="K37" s="34">
        <f t="shared" si="2"/>
        <v>56247245</v>
      </c>
    </row>
    <row r="38" spans="1:11" ht="15.75">
      <c r="A38" s="10">
        <v>1400400</v>
      </c>
      <c r="B38" s="22" t="s">
        <v>33</v>
      </c>
      <c r="C38" s="37">
        <v>18354657</v>
      </c>
      <c r="D38" s="37">
        <v>5672754</v>
      </c>
      <c r="E38" s="37">
        <v>7564189</v>
      </c>
      <c r="F38" s="52">
        <f>6629576+131379</f>
        <v>6760955</v>
      </c>
      <c r="G38" s="37">
        <v>3462837</v>
      </c>
      <c r="H38" s="37">
        <v>6248528</v>
      </c>
      <c r="I38" s="37">
        <v>2589662</v>
      </c>
      <c r="J38" s="40">
        <f>1969946-24940</f>
        <v>1945006</v>
      </c>
      <c r="K38" s="37">
        <f>C38+D38+E38+F38+G38+H38+I38+J38</f>
        <v>52598588</v>
      </c>
    </row>
    <row r="39" spans="1:11" ht="15.75">
      <c r="A39" s="10">
        <v>1400500</v>
      </c>
      <c r="B39" s="22" t="s">
        <v>34</v>
      </c>
      <c r="C39" s="41">
        <v>1340433</v>
      </c>
      <c r="D39" s="41">
        <v>38112</v>
      </c>
      <c r="E39" s="41">
        <v>842760</v>
      </c>
      <c r="F39" s="53">
        <v>456949</v>
      </c>
      <c r="G39" s="37">
        <v>185926</v>
      </c>
      <c r="H39" s="37">
        <v>478029</v>
      </c>
      <c r="I39" s="37">
        <v>216117</v>
      </c>
      <c r="J39" s="41">
        <v>90331</v>
      </c>
      <c r="K39" s="37">
        <f>C39+D39+E39+F39+G39+H39+I39+J39</f>
        <v>3648657</v>
      </c>
    </row>
    <row r="40" spans="1:11" ht="4.5" customHeight="1" thickBot="1">
      <c r="A40" s="13"/>
      <c r="B40" s="24"/>
      <c r="C40" s="42"/>
      <c r="D40" s="42"/>
      <c r="E40" s="42"/>
      <c r="F40" s="54"/>
      <c r="G40" s="42"/>
      <c r="H40" s="42"/>
      <c r="I40" s="42"/>
      <c r="J40" s="41"/>
      <c r="K40" s="43"/>
    </row>
    <row r="41" spans="1:11" ht="16.5" thickBot="1">
      <c r="A41" s="14">
        <v>2000000</v>
      </c>
      <c r="B41" s="25" t="s">
        <v>35</v>
      </c>
      <c r="C41" s="44">
        <f>SUM(C42+C49+C52+C54+C56+C58)</f>
        <v>5591065</v>
      </c>
      <c r="D41" s="30">
        <f t="shared" ref="D41:K41" si="3">SUM(D42+D49+D52+D54+D56+D58)</f>
        <v>162963</v>
      </c>
      <c r="E41" s="44">
        <f t="shared" si="3"/>
        <v>6711759</v>
      </c>
      <c r="F41" s="55">
        <f t="shared" si="3"/>
        <v>2942493</v>
      </c>
      <c r="G41" s="30">
        <f t="shared" si="3"/>
        <v>2392673</v>
      </c>
      <c r="H41" s="30">
        <f t="shared" si="3"/>
        <v>3564712</v>
      </c>
      <c r="I41" s="30">
        <f t="shared" si="3"/>
        <v>4725854</v>
      </c>
      <c r="J41" s="30">
        <f t="shared" si="3"/>
        <v>2927514</v>
      </c>
      <c r="K41" s="30">
        <f t="shared" si="3"/>
        <v>29019033</v>
      </c>
    </row>
    <row r="42" spans="1:11" ht="47.25">
      <c r="A42" s="15">
        <v>2010000</v>
      </c>
      <c r="B42" s="22" t="s">
        <v>36</v>
      </c>
      <c r="C42" s="36">
        <f>SUM(C43:C47)</f>
        <v>2019388</v>
      </c>
      <c r="D42" s="36">
        <f t="shared" ref="D42:I42" si="4">SUM(D43:D47)</f>
        <v>92542</v>
      </c>
      <c r="E42" s="36">
        <f t="shared" si="4"/>
        <v>3494764</v>
      </c>
      <c r="F42" s="56">
        <f t="shared" si="4"/>
        <v>1265143</v>
      </c>
      <c r="G42" s="36">
        <f t="shared" si="4"/>
        <v>719671</v>
      </c>
      <c r="H42" s="36">
        <f t="shared" si="4"/>
        <v>2655837</v>
      </c>
      <c r="I42" s="36">
        <f t="shared" si="4"/>
        <v>4138026</v>
      </c>
      <c r="J42" s="36">
        <f>SUM(J43:J47)</f>
        <v>2186269</v>
      </c>
      <c r="K42" s="34">
        <f t="shared" ref="K42:K47" si="5">C42+D42+E42+F42+G42+H42+I42+J42</f>
        <v>16571640</v>
      </c>
    </row>
    <row r="43" spans="1:11" ht="47.25">
      <c r="A43" s="16">
        <v>2010200</v>
      </c>
      <c r="B43" s="22" t="s">
        <v>37</v>
      </c>
      <c r="C43" s="36">
        <v>1270362</v>
      </c>
      <c r="D43" s="36">
        <v>56141</v>
      </c>
      <c r="E43" s="36">
        <v>2433191</v>
      </c>
      <c r="F43" s="56">
        <v>371997</v>
      </c>
      <c r="G43" s="36">
        <v>127658</v>
      </c>
      <c r="H43" s="36">
        <v>650400</v>
      </c>
      <c r="I43" s="36">
        <v>435100</v>
      </c>
      <c r="J43" s="34">
        <v>167130</v>
      </c>
      <c r="K43" s="34">
        <f t="shared" si="5"/>
        <v>5511979</v>
      </c>
    </row>
    <row r="44" spans="1:11" ht="47.25">
      <c r="A44" s="16">
        <v>2010300</v>
      </c>
      <c r="B44" s="22" t="s">
        <v>38</v>
      </c>
      <c r="C44" s="36">
        <v>29122</v>
      </c>
      <c r="D44" s="36">
        <v>0</v>
      </c>
      <c r="E44" s="36">
        <v>1074</v>
      </c>
      <c r="F44" s="56">
        <v>0</v>
      </c>
      <c r="G44" s="36">
        <v>0</v>
      </c>
      <c r="H44" s="36">
        <v>0</v>
      </c>
      <c r="I44" s="36">
        <v>0</v>
      </c>
      <c r="J44" s="34">
        <v>0</v>
      </c>
      <c r="K44" s="34">
        <f t="shared" si="5"/>
        <v>30196</v>
      </c>
    </row>
    <row r="45" spans="1:11" ht="31.5">
      <c r="A45" s="10">
        <v>2010400</v>
      </c>
      <c r="B45" s="22" t="s">
        <v>39</v>
      </c>
      <c r="C45" s="36">
        <v>501465</v>
      </c>
      <c r="D45" s="36">
        <v>0</v>
      </c>
      <c r="E45" s="36">
        <v>310012</v>
      </c>
      <c r="F45" s="56">
        <v>850000</v>
      </c>
      <c r="G45" s="36">
        <v>512947</v>
      </c>
      <c r="H45" s="36">
        <v>1954015</v>
      </c>
      <c r="I45" s="36">
        <v>3659162</v>
      </c>
      <c r="J45" s="34">
        <v>1978118</v>
      </c>
      <c r="K45" s="34">
        <f t="shared" si="5"/>
        <v>9765719</v>
      </c>
    </row>
    <row r="46" spans="1:11" ht="31.5">
      <c r="A46" s="12">
        <v>2010500</v>
      </c>
      <c r="B46" s="22" t="s">
        <v>40</v>
      </c>
      <c r="C46" s="36">
        <v>14374</v>
      </c>
      <c r="D46" s="36">
        <v>0</v>
      </c>
      <c r="E46" s="36">
        <v>8094</v>
      </c>
      <c r="F46" s="56">
        <v>15000</v>
      </c>
      <c r="G46" s="36">
        <v>6343</v>
      </c>
      <c r="H46" s="36">
        <v>14321</v>
      </c>
      <c r="I46" s="36">
        <v>39570</v>
      </c>
      <c r="J46" s="34">
        <v>22870</v>
      </c>
      <c r="K46" s="34">
        <f t="shared" si="5"/>
        <v>120572</v>
      </c>
    </row>
    <row r="47" spans="1:11" ht="31.5">
      <c r="A47" s="12">
        <v>2010900</v>
      </c>
      <c r="B47" s="22" t="s">
        <v>41</v>
      </c>
      <c r="C47" s="36">
        <v>204065</v>
      </c>
      <c r="D47" s="36">
        <v>36401</v>
      </c>
      <c r="E47" s="36">
        <v>742393</v>
      </c>
      <c r="F47" s="56">
        <v>28146</v>
      </c>
      <c r="G47" s="36">
        <v>72723</v>
      </c>
      <c r="H47" s="36">
        <v>37101</v>
      </c>
      <c r="I47" s="36">
        <v>4194</v>
      </c>
      <c r="J47" s="34">
        <v>18151</v>
      </c>
      <c r="K47" s="34">
        <f t="shared" si="5"/>
        <v>1143174</v>
      </c>
    </row>
    <row r="48" spans="1:11" ht="5.25" customHeight="1">
      <c r="A48" s="10"/>
      <c r="B48" s="22"/>
      <c r="C48" s="36"/>
      <c r="D48" s="36"/>
      <c r="E48" s="36"/>
      <c r="F48" s="56"/>
      <c r="G48" s="36"/>
      <c r="H48" s="36"/>
      <c r="I48" s="36"/>
      <c r="J48" s="34"/>
      <c r="K48" s="34"/>
    </row>
    <row r="49" spans="1:11" ht="47.25">
      <c r="A49" s="12">
        <v>2020000</v>
      </c>
      <c r="B49" s="22" t="s">
        <v>42</v>
      </c>
      <c r="C49" s="36">
        <v>995417</v>
      </c>
      <c r="D49" s="36">
        <v>31986</v>
      </c>
      <c r="E49" s="36">
        <f>626939+902700</f>
        <v>1529639</v>
      </c>
      <c r="F49" s="56">
        <v>934000</v>
      </c>
      <c r="G49" s="36">
        <v>906600</v>
      </c>
      <c r="H49" s="36">
        <v>63550</v>
      </c>
      <c r="I49" s="36">
        <v>56400</v>
      </c>
      <c r="J49" s="34">
        <f>148646+392406+15244</f>
        <v>556296</v>
      </c>
      <c r="K49" s="34">
        <f>C49+D49+E49+F49+G49+H49+I49+J49</f>
        <v>5073888</v>
      </c>
    </row>
    <row r="50" spans="1:11" ht="47.25">
      <c r="A50" s="17">
        <v>2020100</v>
      </c>
      <c r="B50" s="26" t="s">
        <v>43</v>
      </c>
      <c r="C50" s="40">
        <v>750000</v>
      </c>
      <c r="D50" s="40">
        <v>23639</v>
      </c>
      <c r="E50" s="40">
        <f>500000+902700</f>
        <v>1402700</v>
      </c>
      <c r="F50" s="57">
        <v>933000</v>
      </c>
      <c r="G50" s="40">
        <v>900000</v>
      </c>
      <c r="H50" s="40">
        <v>50000</v>
      </c>
      <c r="I50" s="40">
        <v>50000</v>
      </c>
      <c r="J50" s="37">
        <f>147036+392406+15244</f>
        <v>554686</v>
      </c>
      <c r="K50" s="37">
        <f>C50+D50+E50+F50+G50+H50+I50+J50</f>
        <v>4664025</v>
      </c>
    </row>
    <row r="51" spans="1:11" ht="5.25" customHeight="1">
      <c r="A51" s="11"/>
      <c r="B51" s="23"/>
      <c r="C51" s="40"/>
      <c r="D51" s="40"/>
      <c r="E51" s="40"/>
      <c r="F51" s="57"/>
      <c r="G51" s="40"/>
      <c r="H51" s="40"/>
      <c r="I51" s="40"/>
      <c r="J51" s="37"/>
      <c r="K51" s="34"/>
    </row>
    <row r="52" spans="1:11" ht="15.75">
      <c r="A52" s="10">
        <v>2060000</v>
      </c>
      <c r="B52" s="22" t="s">
        <v>44</v>
      </c>
      <c r="C52" s="36">
        <v>28768</v>
      </c>
      <c r="D52" s="36">
        <v>0</v>
      </c>
      <c r="E52" s="36">
        <v>29491</v>
      </c>
      <c r="F52" s="56">
        <v>0</v>
      </c>
      <c r="G52" s="36">
        <v>8973</v>
      </c>
      <c r="H52" s="36">
        <v>24732</v>
      </c>
      <c r="I52" s="36">
        <v>7965</v>
      </c>
      <c r="J52" s="34">
        <v>24940</v>
      </c>
      <c r="K52" s="34">
        <f>C52+D52+E52+F52+G52+H52+I52+J52</f>
        <v>124869</v>
      </c>
    </row>
    <row r="53" spans="1:11" ht="6.75" customHeight="1">
      <c r="A53" s="11"/>
      <c r="B53" s="23"/>
      <c r="C53" s="36"/>
      <c r="D53" s="36"/>
      <c r="E53" s="36"/>
      <c r="F53" s="56"/>
      <c r="G53" s="36"/>
      <c r="H53" s="36"/>
      <c r="I53" s="36"/>
      <c r="J53" s="34"/>
      <c r="K53" s="34"/>
    </row>
    <row r="54" spans="1:11" ht="18.75" customHeight="1">
      <c r="A54" s="10">
        <v>2070000</v>
      </c>
      <c r="B54" s="22" t="s">
        <v>45</v>
      </c>
      <c r="C54" s="36">
        <v>2547492</v>
      </c>
      <c r="D54" s="36">
        <v>38435</v>
      </c>
      <c r="E54" s="36">
        <v>1657865</v>
      </c>
      <c r="F54" s="56">
        <v>743350</v>
      </c>
      <c r="G54" s="36">
        <v>757429</v>
      </c>
      <c r="H54" s="36">
        <v>820593</v>
      </c>
      <c r="I54" s="36">
        <v>523463</v>
      </c>
      <c r="J54" s="34">
        <v>160009</v>
      </c>
      <c r="K54" s="34">
        <f>C54+D54+E54+F54+G54+H54+I54+J54</f>
        <v>7248636</v>
      </c>
    </row>
    <row r="55" spans="1:11" ht="6.75" customHeight="1">
      <c r="A55" s="11"/>
      <c r="B55" s="23"/>
      <c r="C55" s="36"/>
      <c r="D55" s="36"/>
      <c r="E55" s="36"/>
      <c r="F55" s="56"/>
      <c r="G55" s="36"/>
      <c r="H55" s="36"/>
      <c r="I55" s="36"/>
      <c r="J55" s="34"/>
      <c r="K55" s="34"/>
    </row>
    <row r="56" spans="1:11" ht="31.5">
      <c r="A56" s="10">
        <v>2080000</v>
      </c>
      <c r="B56" s="22" t="s">
        <v>46</v>
      </c>
      <c r="C56" s="36">
        <v>0</v>
      </c>
      <c r="D56" s="36">
        <v>0</v>
      </c>
      <c r="E56" s="36">
        <v>0</v>
      </c>
      <c r="F56" s="56">
        <v>0</v>
      </c>
      <c r="G56" s="36">
        <v>0</v>
      </c>
      <c r="H56" s="36">
        <v>0</v>
      </c>
      <c r="I56" s="36">
        <v>0</v>
      </c>
      <c r="J56" s="34">
        <v>0</v>
      </c>
      <c r="K56" s="34">
        <f>C56+D56+E56+F56+G56+H56+I56+J56</f>
        <v>0</v>
      </c>
    </row>
    <row r="57" spans="1:11" ht="4.5" customHeight="1">
      <c r="A57" s="11"/>
      <c r="B57" s="23"/>
      <c r="C57" s="36"/>
      <c r="D57" s="36"/>
      <c r="E57" s="36"/>
      <c r="F57" s="56"/>
      <c r="G57" s="36"/>
      <c r="H57" s="36"/>
      <c r="I57" s="36"/>
      <c r="J57" s="34"/>
      <c r="K57" s="34"/>
    </row>
    <row r="58" spans="1:11" ht="15.75">
      <c r="A58" s="10">
        <v>2090000</v>
      </c>
      <c r="B58" s="22" t="s">
        <v>47</v>
      </c>
      <c r="C58" s="36">
        <v>0</v>
      </c>
      <c r="D58" s="36">
        <v>0</v>
      </c>
      <c r="E58" s="36">
        <v>0</v>
      </c>
      <c r="F58" s="56">
        <v>0</v>
      </c>
      <c r="G58" s="36">
        <v>0</v>
      </c>
      <c r="H58" s="36">
        <v>0</v>
      </c>
      <c r="I58" s="36">
        <v>0</v>
      </c>
      <c r="J58" s="34">
        <v>0</v>
      </c>
      <c r="K58" s="34">
        <f>C58+D58+E58+F58+G58+H58+I58+J58</f>
        <v>0</v>
      </c>
    </row>
    <row r="59" spans="1:11" ht="5.25" customHeight="1" thickBot="1">
      <c r="A59" s="13"/>
      <c r="B59" s="27"/>
      <c r="C59" s="45"/>
      <c r="D59" s="45"/>
      <c r="E59" s="45"/>
      <c r="F59" s="58"/>
      <c r="G59" s="45"/>
      <c r="H59" s="45"/>
      <c r="I59" s="45"/>
      <c r="J59" s="46"/>
      <c r="K59" s="46"/>
    </row>
    <row r="60" spans="1:11" ht="16.5" thickBot="1">
      <c r="A60" s="14">
        <v>4000000</v>
      </c>
      <c r="B60" s="25" t="s">
        <v>48</v>
      </c>
      <c r="C60" s="44">
        <f t="shared" ref="C60:K60" si="6">SUM(C61)</f>
        <v>5249061</v>
      </c>
      <c r="D60" s="44">
        <f t="shared" si="6"/>
        <v>2096341</v>
      </c>
      <c r="E60" s="44">
        <f t="shared" si="6"/>
        <v>2219800</v>
      </c>
      <c r="F60" s="59">
        <f t="shared" si="6"/>
        <v>2459699</v>
      </c>
      <c r="G60" s="44">
        <f t="shared" si="6"/>
        <v>757577</v>
      </c>
      <c r="H60" s="44">
        <f t="shared" si="6"/>
        <v>2146939</v>
      </c>
      <c r="I60" s="44">
        <f t="shared" si="6"/>
        <v>649105</v>
      </c>
      <c r="J60" s="30">
        <f t="shared" si="6"/>
        <v>433034</v>
      </c>
      <c r="K60" s="30">
        <f t="shared" si="6"/>
        <v>16011556</v>
      </c>
    </row>
    <row r="61" spans="1:11" ht="31.5">
      <c r="A61" s="12">
        <v>4020200</v>
      </c>
      <c r="B61" s="22" t="s">
        <v>49</v>
      </c>
      <c r="C61" s="36">
        <f>4953418+295643</f>
        <v>5249061</v>
      </c>
      <c r="D61" s="36">
        <v>2096341</v>
      </c>
      <c r="E61" s="36">
        <f>1619800+600000</f>
        <v>2219800</v>
      </c>
      <c r="F61" s="56">
        <f>2200084+259615</f>
        <v>2459699</v>
      </c>
      <c r="G61" s="33">
        <f>479577+278000</f>
        <v>757577</v>
      </c>
      <c r="H61" s="33">
        <f>1192761+954178</f>
        <v>2146939</v>
      </c>
      <c r="I61" s="33">
        <f>449105+200000</f>
        <v>649105</v>
      </c>
      <c r="J61" s="34">
        <f>267474+500000-334440</f>
        <v>433034</v>
      </c>
      <c r="K61" s="32">
        <f>C61+D61+E61+F61+G61+H61+I61+J61</f>
        <v>16011556</v>
      </c>
    </row>
    <row r="62" spans="1:11" ht="6" customHeight="1" thickBot="1">
      <c r="A62" s="18"/>
      <c r="B62" s="27"/>
      <c r="C62" s="47"/>
      <c r="D62" s="47"/>
      <c r="E62" s="47"/>
      <c r="F62" s="60"/>
      <c r="G62" s="47"/>
      <c r="H62" s="47"/>
      <c r="I62" s="47"/>
      <c r="J62" s="48"/>
      <c r="K62" s="48"/>
    </row>
    <row r="63" spans="1:11" ht="32.25" thickBot="1">
      <c r="A63" s="14">
        <v>5000000</v>
      </c>
      <c r="B63" s="28" t="s">
        <v>50</v>
      </c>
      <c r="C63" s="44">
        <v>24075581</v>
      </c>
      <c r="D63" s="44">
        <f>933100+120000</f>
        <v>1053100</v>
      </c>
      <c r="E63" s="44">
        <v>17507993</v>
      </c>
      <c r="F63" s="59">
        <f>9354937+234439</f>
        <v>9589376</v>
      </c>
      <c r="G63" s="44">
        <f>4042298+31006</f>
        <v>4073304</v>
      </c>
      <c r="H63" s="44">
        <v>7578635</v>
      </c>
      <c r="I63" s="44">
        <v>5135627</v>
      </c>
      <c r="J63" s="30">
        <v>3776631</v>
      </c>
      <c r="K63" s="30">
        <f>C63+D63+E63+F63+G63+H63+I63+J63</f>
        <v>72790247</v>
      </c>
    </row>
    <row r="64" spans="1:11" ht="16.5" thickBot="1">
      <c r="A64" s="64">
        <v>7000000</v>
      </c>
      <c r="B64" s="65" t="s">
        <v>54</v>
      </c>
      <c r="C64" s="66">
        <v>10000000</v>
      </c>
      <c r="D64" s="66"/>
      <c r="E64" s="66"/>
      <c r="F64" s="66"/>
      <c r="G64" s="66"/>
      <c r="H64" s="66"/>
      <c r="I64" s="67"/>
      <c r="J64" s="66"/>
      <c r="K64" s="68">
        <f>SUM(C64+D64+E64+F64+G64+H64+I64+J64)</f>
        <v>10000000</v>
      </c>
    </row>
    <row r="65" spans="1:11" ht="16.5" thickBot="1">
      <c r="A65" s="7"/>
      <c r="B65" s="29" t="s">
        <v>51</v>
      </c>
      <c r="C65" s="30">
        <f>SUM(C16+C41+C60+C63+C64)</f>
        <v>338877571</v>
      </c>
      <c r="D65" s="30">
        <f t="shared" ref="D65:K65" si="7">SUM(D16+D41+D60+D63+D64)</f>
        <v>28987854</v>
      </c>
      <c r="E65" s="44">
        <f t="shared" si="7"/>
        <v>225737608</v>
      </c>
      <c r="F65" s="59">
        <f t="shared" si="7"/>
        <v>196552136</v>
      </c>
      <c r="G65" s="30">
        <f t="shared" si="7"/>
        <v>84855279</v>
      </c>
      <c r="H65" s="44">
        <f t="shared" si="7"/>
        <v>114753006</v>
      </c>
      <c r="I65" s="49">
        <f t="shared" si="7"/>
        <v>61164643</v>
      </c>
      <c r="J65" s="30">
        <f t="shared" si="7"/>
        <v>38158354</v>
      </c>
      <c r="K65" s="30">
        <f t="shared" si="7"/>
        <v>1089086451</v>
      </c>
    </row>
  </sheetData>
  <mergeCells count="6">
    <mergeCell ref="A13:K13"/>
    <mergeCell ref="A8:K8"/>
    <mergeCell ref="A9:K9"/>
    <mergeCell ref="A10:K10"/>
    <mergeCell ref="A11:K11"/>
    <mergeCell ref="A12:K12"/>
  </mergeCells>
  <phoneticPr fontId="7" type="noConversion"/>
  <printOptions horizontalCentered="1"/>
  <pageMargins left="0.39370078740157483" right="0.39370078740157483" top="0.43307086614173229" bottom="0.39370078740157483" header="0" footer="0"/>
  <pageSetup paperSize="9" scale="71" firstPageNumber="15" fitToHeight="7" orientation="landscape" useFirstPageNumber="1" verticalDpi="180" r:id="rId1"/>
  <headerFooter>
    <oddHeader>&amp;C&amp;P</oddHeader>
  </headerFooter>
  <rowBreaks count="1" manualBreakCount="1">
    <brk id="3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1.3</vt:lpstr>
      <vt:lpstr>'Приложение № 1.3'!Заголовки_для_печати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2019-10-28T14:43:31Z</cp:lastPrinted>
  <dcterms:created xsi:type="dcterms:W3CDTF">2006-09-28T05:33:49Z</dcterms:created>
  <dcterms:modified xsi:type="dcterms:W3CDTF">2019-10-29T10:07:17Z</dcterms:modified>
</cp:coreProperties>
</file>