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19440" windowHeight="11640"/>
  </bookViews>
  <sheets>
    <sheet name="Лист1" sheetId="1" r:id="rId1"/>
  </sheets>
  <definedNames>
    <definedName name="_xlnm.Print_Titles" localSheetId="0">Лист1!$8:$8</definedName>
    <definedName name="_xlnm.Print_Area" localSheetId="0">Лист1!$A$1:$G$382</definedName>
  </definedNames>
  <calcPr calcId="125725"/>
</workbook>
</file>

<file path=xl/calcChain.xml><?xml version="1.0" encoding="utf-8"?>
<calcChain xmlns="http://schemas.openxmlformats.org/spreadsheetml/2006/main">
  <c r="F95" i="1"/>
  <c r="F90"/>
  <c r="F91"/>
  <c r="F30"/>
  <c r="F242"/>
  <c r="F240"/>
  <c r="F237"/>
  <c r="F355" l="1"/>
  <c r="C355"/>
  <c r="C350"/>
  <c r="F192"/>
  <c r="F298" l="1"/>
  <c r="C298"/>
  <c r="F217"/>
  <c r="C217"/>
  <c r="F117" l="1"/>
  <c r="F206"/>
  <c r="F250"/>
  <c r="F264"/>
  <c r="F98"/>
  <c r="F102"/>
  <c r="F199"/>
  <c r="F214" l="1"/>
  <c r="F85"/>
  <c r="F185" l="1"/>
  <c r="F110" l="1"/>
  <c r="F92"/>
  <c r="F172"/>
  <c r="F312"/>
  <c r="F321"/>
  <c r="F309"/>
  <c r="F181"/>
  <c r="F39"/>
  <c r="F124"/>
  <c r="F80" l="1"/>
  <c r="F12"/>
  <c r="F266" l="1"/>
  <c r="F113"/>
  <c r="F258"/>
  <c r="F101"/>
  <c r="F36"/>
  <c r="F105" l="1"/>
  <c r="F118"/>
  <c r="F270"/>
  <c r="F377" l="1"/>
  <c r="F378" s="1"/>
  <c r="F372"/>
  <c r="F373" s="1"/>
  <c r="F361"/>
  <c r="F343"/>
  <c r="F340"/>
  <c r="F329"/>
  <c r="F335" s="1"/>
  <c r="F318"/>
  <c r="F306"/>
  <c r="F303"/>
  <c r="F294"/>
  <c r="F290"/>
  <c r="F287"/>
  <c r="F284"/>
  <c r="F275"/>
  <c r="F251"/>
  <c r="F246"/>
  <c r="F236"/>
  <c r="F243" s="1"/>
  <c r="F234"/>
  <c r="F231"/>
  <c r="F227"/>
  <c r="F223"/>
  <c r="D203"/>
  <c r="D204" s="1"/>
  <c r="D198"/>
  <c r="D199" s="1"/>
  <c r="D200" s="1"/>
  <c r="D193"/>
  <c r="D194" s="1"/>
  <c r="D195" s="1"/>
  <c r="D196" s="1"/>
  <c r="F178"/>
  <c r="F162"/>
  <c r="F158"/>
  <c r="F148"/>
  <c r="F145"/>
  <c r="F142"/>
  <c r="F139"/>
  <c r="F136"/>
  <c r="F129"/>
  <c r="F121"/>
  <c r="F82"/>
  <c r="F81"/>
  <c r="F77"/>
  <c r="F73"/>
  <c r="F56"/>
  <c r="F51"/>
  <c r="F49"/>
  <c r="F43"/>
  <c r="F33"/>
  <c r="F24"/>
  <c r="F21"/>
  <c r="F13"/>
  <c r="C361"/>
  <c r="C343"/>
  <c r="C377"/>
  <c r="C378" s="1"/>
  <c r="C372"/>
  <c r="C373" s="1"/>
  <c r="C340"/>
  <c r="C329"/>
  <c r="C335" s="1"/>
  <c r="C318"/>
  <c r="C322" s="1"/>
  <c r="C306"/>
  <c r="C303"/>
  <c r="C294"/>
  <c r="C290"/>
  <c r="C287"/>
  <c r="C284"/>
  <c r="C275"/>
  <c r="C276" s="1"/>
  <c r="C268"/>
  <c r="C264"/>
  <c r="C258"/>
  <c r="C251"/>
  <c r="C246"/>
  <c r="C236"/>
  <c r="C243" s="1"/>
  <c r="C234"/>
  <c r="C231"/>
  <c r="C227"/>
  <c r="C223"/>
  <c r="C209"/>
  <c r="C206"/>
  <c r="A203"/>
  <c r="A204" s="1"/>
  <c r="C199"/>
  <c r="A198"/>
  <c r="A199" s="1"/>
  <c r="A200" s="1"/>
  <c r="C196"/>
  <c r="C214" s="1"/>
  <c r="A193"/>
  <c r="A194" s="1"/>
  <c r="A195" s="1"/>
  <c r="A196" s="1"/>
  <c r="C178"/>
  <c r="C186" s="1"/>
  <c r="C172"/>
  <c r="C162"/>
  <c r="C158"/>
  <c r="C148"/>
  <c r="C145"/>
  <c r="C142"/>
  <c r="C139"/>
  <c r="C136"/>
  <c r="C129"/>
  <c r="C121"/>
  <c r="C118"/>
  <c r="C110"/>
  <c r="C100"/>
  <c r="C98"/>
  <c r="C90"/>
  <c r="C82"/>
  <c r="C81"/>
  <c r="C76"/>
  <c r="C73"/>
  <c r="C74" s="1"/>
  <c r="C56"/>
  <c r="C71" s="1"/>
  <c r="C51"/>
  <c r="C52" s="1"/>
  <c r="C49"/>
  <c r="C43"/>
  <c r="C44" s="1"/>
  <c r="C45" s="1"/>
  <c r="C33"/>
  <c r="C30"/>
  <c r="C24"/>
  <c r="C21"/>
  <c r="C16"/>
  <c r="C13"/>
  <c r="C313" l="1"/>
  <c r="F313"/>
  <c r="F16"/>
  <c r="F44"/>
  <c r="F52"/>
  <c r="F74"/>
  <c r="F276"/>
  <c r="F71"/>
  <c r="F186"/>
  <c r="F322"/>
  <c r="F173"/>
  <c r="F40"/>
  <c r="F149"/>
  <c r="F271"/>
  <c r="C92"/>
  <c r="C77"/>
  <c r="C270"/>
  <c r="C105"/>
  <c r="C86"/>
  <c r="F344"/>
  <c r="C17"/>
  <c r="C40"/>
  <c r="C344"/>
  <c r="F53"/>
  <c r="C53"/>
  <c r="C173"/>
  <c r="C149"/>
  <c r="C379"/>
  <c r="F17"/>
  <c r="F86"/>
  <c r="F379"/>
  <c r="F45" l="1"/>
  <c r="C130"/>
  <c r="C187" s="1"/>
  <c r="F130"/>
  <c r="F323"/>
  <c r="C271"/>
  <c r="C323" s="1"/>
  <c r="C325" l="1"/>
  <c r="C382" s="1"/>
  <c r="F187"/>
  <c r="F325" l="1"/>
  <c r="H325" s="1"/>
  <c r="F382" l="1"/>
</calcChain>
</file>

<file path=xl/sharedStrings.xml><?xml version="1.0" encoding="utf-8"?>
<sst xmlns="http://schemas.openxmlformats.org/spreadsheetml/2006/main" count="706" uniqueCount="290">
  <si>
    <t>Капитальный ремонт здания ГУ "Дубоссарская центральная районная больница" (замена оконных блоков), по адресу г. Дубоссары, ул.Фрунзе, 46</t>
  </si>
  <si>
    <t xml:space="preserve">Капитальный ремонт кровли здания прачечной ГУ "Каменская центральная районная больница" по адресу г.Каменка, ул. Кирова, 300/2, в том числе проектные работы </t>
  </si>
  <si>
    <t>Капитальный ремонт санузлов ГУ "Григориопольская центральная больница", расположенных по адресам:                                                                                                                  г. Григориополь,  ул. Дзержинского,34, и г. Григориополь, ул. Урицкого,73а</t>
  </si>
  <si>
    <t>Погашение кредиторской задолженности по состоянию на 01.01.2019 года и полное исполнение договорных обязательств   2018 года на приобретение медицинского оборудования и предметов длительного пользования (статья 240 120)</t>
  </si>
  <si>
    <t>Погашение кредиторской задолженности по состоянию на 01.01.2019 года и полное исполнение договорных обязательств  2018 года по протезированию льготной категории граждан (за исключением зубопротезирования) (статья 111 054)</t>
  </si>
  <si>
    <t xml:space="preserve"> Капитальный ремонт ГОУ "Бендерская специальная коррекционная школа-интернат IV,VII видов" г. Бендеры, ул 12 Октября, 81/В</t>
  </si>
  <si>
    <t>Капитальный ремонт здания Бендерского городского суда, расположенного по адресу г. Бендеры,                                                               ул. Пушкина, 50, в том числе проектные работы</t>
  </si>
  <si>
    <t>Содержание автотранспорта в лечебных учреждениях республики, оказывающих скорую медицинскую помощь, специализированных лечебных учреждениях (республиканские туберкулезная и психиатрическая больницы, Центр по профилактике и борьбе со СПИДом и инфекционными заболеваниями, комиссии врачебной экспертизы жизнеспособности) (статья 110 350)</t>
  </si>
  <si>
    <t>Погашение кредиторской задолженности по состоянию на 01.01.2019 года и полное исполнение договорных обязательств 2018 года по содержанию автотранспорта в лечебных учреждениях республики, оказывающих скорую медицинскую помощь, специализированных лечебных учреждениях (республиканские туберкулезная и психиатрическая больницы, Центр по профилактике и борьбе со СПИДом и инфекционными заболеваниями, комиссии врачебной экспертизы жизнеспособности) (статья 110350)</t>
  </si>
  <si>
    <t>Капитальный ремонт здания суда г. Рыбницы и Рыбницкого района, расположенного по адресу г. Рыбница,                                                                                            ул. Ленина, 1а</t>
  </si>
  <si>
    <t>Капитальный ремонт административного здания, расположенного по адресу г.Тирасполь ул. Советская, 81а</t>
  </si>
  <si>
    <t>Капитальный ремонт поликлиники № 5  ГУ "Тираспольский клинический центр амбулаторно-поликлинической помощи" по адресу г. Тирасполь, ул. Шевченко, 81/10, в том числе проектные работы</t>
  </si>
  <si>
    <t>Капитальный ремонт кровли здания СВА с.Суклея ГУ "Тираспольский клинический центр амбулаторно-поликлинической помощи" по адресу с.Суклея, ул.Гагарина, 69, в том числе проектные работы</t>
  </si>
  <si>
    <t xml:space="preserve">Капитальный ремонт инженерных сетей поликлиники № 2 ГУ "Бендерский центр амбулаторно-поликлинической помощи" по адресу г. Бендеры, ул. Калинина, 62, в том числе проектные работы, и благоустройство территории </t>
  </si>
  <si>
    <t>Капитальный ремонт кровли лечебного корпуса ГУ "Бендерская центральная городская больница" по адресу г.Бендеры, ул.Б.Восстания, 146,  в том числе проектные работы</t>
  </si>
  <si>
    <t>Капитальный ремонт приемного отделения ГУ "Бендерская центральная городская больница" по адресу г.Бендеры, ул.Б.Восстания, 146 , в том числе проектные работы</t>
  </si>
  <si>
    <t>Капитальный ремонт фасада педиатрического стационара ГУ "Бендерский центр матери и ребенка" по адресу г.Бендеры,  ул. Протягайловская, 6, в том числе проектные работы</t>
  </si>
  <si>
    <t>Капитальный ремонт прачечной ГУ "Республиканская туберкулезная больница" по адресу г.Бендеры, ул.Б.Восстания, 148, в том числе проектные работы</t>
  </si>
  <si>
    <t>Капитальный ремонт кровли здания поликлиники ГУ "Дубоссарская центральная районная больница", по адресу г. Дубоссары, ул. Моргулец, 3а, в том числе проектные работы</t>
  </si>
  <si>
    <t>Капитальный ремонт мягкой кровли учебных корпусов "Б" и "Г" ГОУ "Республиканский молдавский теоретический лицей-комплекс", г. Тирасполь</t>
  </si>
  <si>
    <t>Капитальный ремонт помещений на городском стадионе г. Днестровска</t>
  </si>
  <si>
    <t>Капитальный ремонт Дубоссарской русской средней общеобразовательной школы № 4, в том числе проектные работы</t>
  </si>
  <si>
    <t>Капитальный ремонт Дубоссарской детской художественной школы,  в том числе проектные работы</t>
  </si>
  <si>
    <t>Капитальный ремонт объекта: детский сад "Семицветик" с. Шипка,  в том числе проектные работы</t>
  </si>
  <si>
    <t>Капитальный ремонт административного здания МГБ, г.Тирасполь, ул. Шутова, 7, в том числе проектные работы</t>
  </si>
  <si>
    <t xml:space="preserve">Капитальный ремонт административных помещений 6 этажа и лестничного марша здания Следственного комитета ПМР, расположенного по адресу г. Тирасполь, пер. 8 Марта, д.3 </t>
  </si>
  <si>
    <t xml:space="preserve">Капитальный ремонт актового зала, коридора, фойе и санузлов 6 этажа  здания Следственного комитета ПМР, расположенного по адресу г. Тирасполь, пер. 8 Марта, д.3 </t>
  </si>
  <si>
    <t>Капитальный ремонт кровли здания Следственного комитета Приднестровской Молдавской Республики, расположенного по адресу г. Тирасполь, пер. 8 Марта, д.3</t>
  </si>
  <si>
    <t xml:space="preserve">Приобретение материалов для выполнения капитального ремонта административного здания МГБ, г.Тирасполь, ул. Манойлова, 35 </t>
  </si>
  <si>
    <t xml:space="preserve">Приобретение материалов для выполнения капитального ремонта помещений штаба казармы № 1, казармы № 2 в/ч 4043, расположенных  в г. Тирасполе, ул. Шевченко, 95/7 </t>
  </si>
  <si>
    <t>Реконструкция здания пищеблока ГУ "Республиканская туберкулезная больница" по адресу г.Бендеры, ул.Б.Восстания, 148,  в том числе проектные работы</t>
  </si>
  <si>
    <t>№ п/п</t>
  </si>
  <si>
    <t>Сумма, руб.</t>
  </si>
  <si>
    <t>Программа капитальный вложений</t>
  </si>
  <si>
    <t>Приобретение производственного оборудования и предметов для государственных предприятий (240 110)</t>
  </si>
  <si>
    <t xml:space="preserve">Государственная администрация г. Тирасполя и г. Днестровска </t>
  </si>
  <si>
    <t>Итого</t>
  </si>
  <si>
    <t>Государственная администрация г. Бендеры</t>
  </si>
  <si>
    <t>Итого по подстатье 240 110</t>
  </si>
  <si>
    <t>Министерство обороны Приднестровской Молдавской Республики</t>
  </si>
  <si>
    <t>Секретно</t>
  </si>
  <si>
    <t>Государственная служба охраны Приднестровской Молдавской Республики</t>
  </si>
  <si>
    <t>Министерство по социальной защите и труду  Приднестровской Молдавской Республики</t>
  </si>
  <si>
    <t>Итого по подстатье 240 120</t>
  </si>
  <si>
    <t>Капитальные вложения в жилищное строительство (240 210)</t>
  </si>
  <si>
    <t>Приобретение жилья для инвалидов войны - защитников Приднестровья  на территории Приднестровской Молдавской Республики</t>
  </si>
  <si>
    <t>Итого по подстатье 240 210</t>
  </si>
  <si>
    <t xml:space="preserve">Продление (строительство) троллейбусной линии на микрорайон "Солнечный" по ул. 40 лет Победы - ул.Мацнева - ул.Ленинградская в г. Бендеры, в том числе проектные работы </t>
  </si>
  <si>
    <t>Итого по подстатье 240 220</t>
  </si>
  <si>
    <t>Капитальные вложения в строительство объектов социально-культурного назначения (240 230)</t>
  </si>
  <si>
    <t>Министерство здравоохранения Приднестровской Молдавской Республики</t>
  </si>
  <si>
    <t>Реконструкция инженерных сетей  ГУ "Республиканская клиническая больница" по ул. Мира, 33, г. Тирасполь, в том числе проектные работы</t>
  </si>
  <si>
    <t>Обустройство лифта в поликлинике ГУ "Слободзейская центральная районная больница" по адресу г.Слободзея, ул.Ленина, 98а, в том числе проектные работы</t>
  </si>
  <si>
    <t>Строительство ФАП с. Броштяны ГУ "Рыбницкая центральная районная больница", в том числе проектные работы</t>
  </si>
  <si>
    <t>Строительство ФАП с. Гидирим  ГУ "Рыбницкая центральная районная больница", в том числе проектные работы</t>
  </si>
  <si>
    <t>Строительство ФАП с. Ивановка  ГУ "Рыбницкая центральная районная больница", в том числе проектные работы</t>
  </si>
  <si>
    <t>Строительство ФАП с. Дубово  ГУ "Дубоссарская центральная районная больница", в том числе проектные работы</t>
  </si>
  <si>
    <t>Строительство ФАП с. Койково  ГУ "Дубоссарская центральная районная больница", в том числе проектные работы</t>
  </si>
  <si>
    <t>Министерство просвещения Приднестровской Молдавской Республики</t>
  </si>
  <si>
    <t>Завершение строительства специализированного учреждения МСКОУ № 2, ул. К. Либкнехта, 144а, г. Тирасполь (общестроительные и проектные работы)</t>
  </si>
  <si>
    <t>Строительство котельной в МОУ "Кременчугская школа" с. Кременчуг, в том числе проектные работы</t>
  </si>
  <si>
    <t>Создание Центрального Екатерининского парка по ул. 25 Октября (от ул. Шевченко до пер. Бочковского), в том числе проектные работы</t>
  </si>
  <si>
    <t>Создание сквера "Солнечный", г. Тирасполь, ул.Милева</t>
  </si>
  <si>
    <t>Строительство и обустройство детских игровых площадок</t>
  </si>
  <si>
    <t xml:space="preserve">Государственная администрация г. Бендеры </t>
  </si>
  <si>
    <t>Реконструкция гребной базы в г. Бендеры, в том числе проектные работы</t>
  </si>
  <si>
    <t>Государственная администрация Слободзейского района и г. Слободзеи</t>
  </si>
  <si>
    <t>Аркада-реконструкция центральной части г. Слободзеи, в том числе проектные работы</t>
  </si>
  <si>
    <t>Реконструкция Дома культуры с. Владимировка</t>
  </si>
  <si>
    <t>Государственная администрация Дубоссарского района и г. Дубоссары</t>
  </si>
  <si>
    <t>Строительство и обустройство детских игровых площадок.</t>
  </si>
  <si>
    <t>Реконструкция кровли детского сада "Ивушка" с обустройством водосточной системы, в том числе проектные работы</t>
  </si>
  <si>
    <t>Государственная администрация Григориопольского района и г. Григориополя</t>
  </si>
  <si>
    <t>Строительство и обустройство детских игровых (совмещённых) площадок.</t>
  </si>
  <si>
    <t>Устройство  покрытия на площадке Дома культуры п. Карманово</t>
  </si>
  <si>
    <t>Государственная администрация Каменского района и г. Каменки</t>
  </si>
  <si>
    <t>Строительство и обустройство детских игровых (совмещённых) площадок</t>
  </si>
  <si>
    <t>Государственная администрация  Рыбницкого района и г. Рыбницы</t>
  </si>
  <si>
    <t xml:space="preserve">Государственная служба экологического контроля Приднестровской Молдавской Республики </t>
  </si>
  <si>
    <t>Подключение ГУ "Государственный заповедник "Ягорлык" к телекоммуникационным сетям</t>
  </si>
  <si>
    <t xml:space="preserve">Государственная служба по культуре и историческому наследию Приднестровской Молдавской Республики </t>
  </si>
  <si>
    <t>Реконструкция совмещенной рулонной кровли 5-этажного учебного корпуса ГОУ ВПО "Приднестровский государственный институт искусств", расположенного по адресу г. Тирасполь, ул. Свердлова,19 (литер А2)</t>
  </si>
  <si>
    <t>Устройство покрытия территории ГОУ ВПО "Приднестровский государственный институт искусств"</t>
  </si>
  <si>
    <t>Итого по подстатье 240 230</t>
  </si>
  <si>
    <t>Капитальные вложения в строительство объектов админитративного назначения (240 240)</t>
  </si>
  <si>
    <t>Реконструкция здания Главного штаба (надстройка 4-го этажа, устройство отдельно стоящей мачты для антенны связи), строительство КПП и караульного помещения (общестроительные, проектные работы и благоустройство)</t>
  </si>
  <si>
    <t>Строительство 2-этажной казармы на 200 человек, в том числе инженерно-геологические изыскания, топографическая съёмка, проектные работы</t>
  </si>
  <si>
    <t>Администрация Президента Приднестровской Молдавской Республики</t>
  </si>
  <si>
    <t>Государственная служба исполнения наказаний Министерства юстиции Приднестровской Молдавской Республики</t>
  </si>
  <si>
    <t>Строительство здания стационарно-туберкулезного корпуса на 160 мест на территории мужского участка ЛТП управления медицинской помощи и социальной реабилитации Государственной службы исполнения наказаний Министерства юстиции ПМР  по адресу Григориопольский район, пос. Глиное, ул. Микояна, 61,  в том числе проектные работы</t>
  </si>
  <si>
    <t xml:space="preserve">Счетная палата Приднестровской Молдавской Республики </t>
  </si>
  <si>
    <t xml:space="preserve">Следственный комитет Приднестровской Молдавской Республики </t>
  </si>
  <si>
    <t>Итого по подстатье 240 240</t>
  </si>
  <si>
    <t>Капитальные вложения в строительство коммунальных объектов (240 250)</t>
  </si>
  <si>
    <t>Реконструкция   автономной газовой котельной женского участка ЛТП ЦМПиСР ГСИН МЮ ПМР, Слободзейский район, с.Карагаш,  ул. Ленина, 56а, в том числе проектные работы</t>
  </si>
  <si>
    <t xml:space="preserve">Министерство экономического развития Приднестровской Молдавской Республики </t>
  </si>
  <si>
    <t>Поставка и монтаж оборудования очистного сооружения хозяйственно-бытовых сточных вод в с. Карманово Григориопольского района</t>
  </si>
  <si>
    <t>Поставка и монтаж оборудования очистного сооружения хозяйственно-бытовых сточных вод в с. Парканы Слободзейского района</t>
  </si>
  <si>
    <t>Поставка и монтаж оборудования очистного сооружения хозяйственно-бытовых сточных вод в с. Фрунзе Слободзейского района</t>
  </si>
  <si>
    <t>Подвод сетей теплоснабжения к зданию интерната МОУ ДО "Каменская СДЮШОР"</t>
  </si>
  <si>
    <t>Поставка и монтаж оборудования очистного сооружения хозяйственно-бытовых сточных вод  п. Маяк Григориопольского района</t>
  </si>
  <si>
    <t>Итого по подстатье 240 250</t>
  </si>
  <si>
    <t>Приобретение прочих расходных материалов и предметов снабжения (110 360)</t>
  </si>
  <si>
    <t xml:space="preserve">Министерство обороны Приднестровской Молдавской Республики </t>
  </si>
  <si>
    <t>Итого по подстатье 110 360</t>
  </si>
  <si>
    <t>Итого по программе капитальных вложений</t>
  </si>
  <si>
    <t xml:space="preserve">Программа капитального ремонта </t>
  </si>
  <si>
    <t>Капитальный ремонт объектов социально-культурного назначения (240 330)</t>
  </si>
  <si>
    <t>Завершение капитального ремонта инфекционного отделения ГУ "Рыбницкая центральная районная больница"</t>
  </si>
  <si>
    <t>Капитальный ремонт кровли административного здания ГУ "Республиканский центр матери и ребенка" по адресу г.Тирасполь, пер. Днестровский, 3, в том числе проектные работы</t>
  </si>
  <si>
    <t>Капитальный ремонт кровли, отмостки СВА с.Незавертайловка, по адресу ул. Жукова, 32, в том числе проектные работы</t>
  </si>
  <si>
    <t>Капитальный ремонт кровли СВА п. Красное, по адресу ул. Рабочая,2а, в том числе проектные работы</t>
  </si>
  <si>
    <t>Капитальный ремонт  СВА по адресу с. Карагаш, ул. Фрунзе, 129а</t>
  </si>
  <si>
    <t>Капитальный ремонт ГУ "Республиканский центр матери и ребёнка", г. Тирасполь, ул. 1 Мая, 58, в том числе проектные работы</t>
  </si>
  <si>
    <t>Капитальный ремонт ГУП ОК "Днестровские зори"</t>
  </si>
  <si>
    <t>Капитальный ремонт кровли хранилища техники в военном городке №17 г. Бендеры</t>
  </si>
  <si>
    <t xml:space="preserve">Капитальный ремонт производственной мастерской по изготовлению протезно-ортопедических изделий ГУ "Республиканский центр по протезированию и ортопедии", г. Тирасполь, ул. Ленина, 22 </t>
  </si>
  <si>
    <t>Капитальный ремонт ГОУ "Попенкская школа-интернат для детей-сирот и детей, оставшихся без попечения родителей",  Рыбницкий район, с. Попенки</t>
  </si>
  <si>
    <t>Капитальный ремонт ГУ "Республиканский специализированный дом ребёнка", г. Тирасполь, ул. 1 Мая, 26</t>
  </si>
  <si>
    <t>Капитальный ремонт кровли в  государственном образовательном учреждении среднего профессионального образования "Тираспольский аграрно-технический колледж им. М.В. Фрунзе"</t>
  </si>
  <si>
    <t>Министерство внутренних дел Приднестровской Молдавской Республики</t>
  </si>
  <si>
    <t>Капитальный ремонт объекта ГОУ "Республиканский кадетский корпус им. светлейшего князя Г.А. Потёмкина-Таврического"</t>
  </si>
  <si>
    <t>Устройство покрытия строевого плаца на территории ГОУ "РКК им. светлейшего князя Г.А. Потемкина-Таврического" МВД ПМР</t>
  </si>
  <si>
    <t>Капитальный ремонт по объекту: бассейн "Дельфин" по ул. Горького,9а,  в том числе проектные работы</t>
  </si>
  <si>
    <t xml:space="preserve">Капитальный ремонт по объекту: МОУ "Теоретический лицей" по ул. Советской, 66 </t>
  </si>
  <si>
    <t>Капитальный ремонт по объекту: МОУ "БСОШ № 20", с. Гиска, ул. Ленина, 130</t>
  </si>
  <si>
    <t>Капитальный ремонт по объекту: МОУ "БДС № 43", ул. 40 лет Победы, 41</t>
  </si>
  <si>
    <t>Капитальный ремонт по объекту: МОУ "БДС № 25", ул. Космонавтов, 33</t>
  </si>
  <si>
    <t>Капитальный ремонт по объекту: МОУ "БДС № 14", ул. Коммунистическая, 193</t>
  </si>
  <si>
    <t>Государственная администрация Слобоздейского района и г. Слободзеи</t>
  </si>
  <si>
    <t>Капитальный ремонт ДК с. Терновка</t>
  </si>
  <si>
    <t xml:space="preserve">Капитальный ремонт МОУ  "Рыбницкая  РСОШ  № 3", г. Рыбница, ул. Ленина, 60, в том числе проектные работы </t>
  </si>
  <si>
    <t>Капитальный ремонт МОУ "Рыбницкая РСОШ № 8, г. Рыбница, ул. Севастопольская, 22</t>
  </si>
  <si>
    <t>Капитальный ремонт объекта: Дом культуры с. Малаешты Григорипольского района, в том числе проектные работы</t>
  </si>
  <si>
    <t>Капитальный ремонт объекта: детский сад "Сказка", г. Григориополь</t>
  </si>
  <si>
    <t>Капитальный ремонт объекта: Дом культуры с. Катериновка, в том числе проектные работы</t>
  </si>
  <si>
    <t>Капитальный ремонт здания интерната, расположенного в г. Каменке, ул. Кирова, 59а</t>
  </si>
  <si>
    <t>Капитальный ремонт по объекту МОУ ДО "Каменский  ДДЮТ", г. Каменка, ул  Ленина, 24</t>
  </si>
  <si>
    <t>4.</t>
  </si>
  <si>
    <t>Капитальный ремонт по объекту МОУ ДО "Каменская детская художественная школа", г. Каменка, ул. Ленина,1</t>
  </si>
  <si>
    <t>Итого по подстатье 240 330</t>
  </si>
  <si>
    <t>Капитальный ремонт производственных объектов (240 320)</t>
  </si>
  <si>
    <t>Государственная администрация г. Тирасполя и г. Днестровска</t>
  </si>
  <si>
    <t>Выполнение среднего ремонта контактно-кабельных сетей для г. Тирасполя МУП "Тираспольское троллейбусное управление"  им. И. А. Добросоцкого</t>
  </si>
  <si>
    <t>Итого по подстатье 240 320</t>
  </si>
  <si>
    <t>Капитальный ремонт объектов административного назначения (240 340)</t>
  </si>
  <si>
    <t>Судебный департамент при Верховном суде Приднестровской Молдавской Республики</t>
  </si>
  <si>
    <t>Верховный суд Приднестровской Молдавской Республики</t>
  </si>
  <si>
    <t>Арбитражный суд Приднестровской Молдавской Республики</t>
  </si>
  <si>
    <t>Капитальный ремонт здания Арбитражного суда, расположенного по адресу г. Тирасполь, ул. Ленина, 1/2</t>
  </si>
  <si>
    <t xml:space="preserve"> Министерство государственной безопасности Приднестровской Молдавской Республики</t>
  </si>
  <si>
    <t>Итого по подстатье 240 340</t>
  </si>
  <si>
    <t>Итого по программе капитального ремонта</t>
  </si>
  <si>
    <t>ВСЕГО по программе капитальных вложений и программе капитального ремонта на 2019 год</t>
  </si>
  <si>
    <t>Программа развития материально-технической базы</t>
  </si>
  <si>
    <t xml:space="preserve">Министерство здравоохранения Приднестровской Молдавской Республики </t>
  </si>
  <si>
    <t>Протезирование льготной категории граждан (за исключением зубопротезирования) (статья 111 054)</t>
  </si>
  <si>
    <t>Погашение кредиторской задолженности по состоянию на 01.01.2019 года по протезированию льготной категории граждан (за исключением зубопротезирования) (статья 111 054)</t>
  </si>
  <si>
    <t>Приобретение инвалидных колясок для инвалидов (статья 130 630)</t>
  </si>
  <si>
    <t>Итого по программе развития материально-технической базы</t>
  </si>
  <si>
    <t>Программа капитальных вложений налоговых органов</t>
  </si>
  <si>
    <t xml:space="preserve">Министерство финансов Приднестровской Молдавской Республики </t>
  </si>
  <si>
    <t>Приобретение непроизводственного оборудования и предметов длительного пользования для государственных учреждений (240 120)</t>
  </si>
  <si>
    <t>1.</t>
  </si>
  <si>
    <t>Приобретение оборудования и предметов длительного пользования, программного обеспечения</t>
  </si>
  <si>
    <t>Итого по 240120</t>
  </si>
  <si>
    <t>Капитальный ремонт административных зданий (240 340)</t>
  </si>
  <si>
    <t>Налоговая инспекция г. Каменки</t>
  </si>
  <si>
    <t>2.</t>
  </si>
  <si>
    <t>Налоговая инспекция г. Рыбницы</t>
  </si>
  <si>
    <t xml:space="preserve">      Итого по 240340</t>
  </si>
  <si>
    <t>Итого по программе капитальных вложений налоговых органов</t>
  </si>
  <si>
    <t>Программа исполнения наказов избирателей</t>
  </si>
  <si>
    <t>Программа по укреплению противопаводковых дамб в республике</t>
  </si>
  <si>
    <t>Капитальный ремонт прочих объектов (240 360)</t>
  </si>
  <si>
    <t>Программа развития системы "Безопасный город"</t>
  </si>
  <si>
    <t>Приобретение прочих расходных материалов  и предметов снабжения (110 360)</t>
  </si>
  <si>
    <t>Освещение в ночное время, кабели, расходные материалы и прочие расходные материалы</t>
  </si>
  <si>
    <t>Итого по подстатье (110 360)</t>
  </si>
  <si>
    <t>Приобретение оборудования для видеонаблюдения и предметов длительного пользования (240 120)</t>
  </si>
  <si>
    <t>Приобретение видеокамер, програмного обеспечения, серверов, оконечного оборудования (точка доступа WI-FI), боксов и прочего оборудования</t>
  </si>
  <si>
    <t>Итого по подстатье (240 120)</t>
  </si>
  <si>
    <t>Итого по программе развития системы "Безопасный город"</t>
  </si>
  <si>
    <t>ИТОГО ПО ВСЕМ ПРОГРАММАМ</t>
  </si>
  <si>
    <t>Завершение строительства учебного блока для отделения хореографии в детской школе  искусств п. Первомайск</t>
  </si>
  <si>
    <t>Приобретение 3 (трех) автобусов (не менее 8, 16, 24 мест)</t>
  </si>
  <si>
    <t>Капитальные вложения в строительство производственных объектов (240 220)</t>
  </si>
  <si>
    <t>Строительство лицея-интерната на базе МОУ "Тираспольская средняя общеобразовательная школа № 4",  в том числе проектные работы</t>
  </si>
  <si>
    <t>Создание  парка имени  Александра Невского на территории исторического военно-мемориального комплекса "Бендерская крепость" и реконструкция исторического военно-мемориального  комплекса "Бендерская крепость" ГУП "ИВМК "Бендерская крепость" МВД ПМР (новое строительство), в том числе проектные работы</t>
  </si>
  <si>
    <t>Теплоснабжение здания Дома культуры с. Подойма, Каменский район</t>
  </si>
  <si>
    <t>Строительство газовой котельной в военном городке № 17, г. Бендеры, в том числе проектные работы</t>
  </si>
  <si>
    <t>Реконструкция  котельной с заменой котлов по адресу г. Тирасполь, ул . Ленина,1/2</t>
  </si>
  <si>
    <t xml:space="preserve">Строительство навесов и смотровой ямы для служебного автотранспорта по адресу г. Тирасполь, пер. 8 Марта, д.3, подпорной стены между территориями государственной администрации г. Тирасполя и г. Днестровска и Следственным комитетом ПМР </t>
  </si>
  <si>
    <t>Реконструкция   автономной газовой котельной войсковой части 2102 ВВ МЮ ПМР (3-я рота), Григориопольский район, с. Глиное,  ул. Микояна, 60, в том числе проектные работы</t>
  </si>
  <si>
    <t>Реконструкция канализационного и ливневого коллекторов, расположенных в г. Бендеры по ул. Лазо, ул.Ленина</t>
  </si>
  <si>
    <t>Газификация домов малоимущих членов ОО "Республиканский союз защитников ПМР", проживающих в сельской местности</t>
  </si>
  <si>
    <t>Приобретение материалов для строительства ПТОРа в военном городке № 17  г. Бендеры</t>
  </si>
  <si>
    <t>Приобретение материалов для строительства хранилища техники в военном городке № 17  г. Бендеры</t>
  </si>
  <si>
    <t>Капитальный ремонт филиала поликлиники № 6 ГУ "Тираспольский клинический центр амбулаторно-поликлинической помощи" по адресу г. Тирасполь, ул. Федько, 18,  в том числе проектные работы</t>
  </si>
  <si>
    <t>Содержание автотранспорта ГУ "Республиканское бюро судебно-медицинских экспертиз"  (статья 110 350)</t>
  </si>
  <si>
    <r>
      <t xml:space="preserve">Реконструкция   здания,  лит. 3Б, на территории ГУ "Григориопольская центральная районная больница" под размещение педиатрического отделения на первом этаже по ул. Урицкого, 73а,  г. Григориополь, в том числе проектные работы </t>
    </r>
    <r>
      <rPr>
        <b/>
        <i/>
        <sz val="12"/>
        <rFont val="Times New Roman"/>
        <family val="1"/>
        <charset val="204"/>
      </rPr>
      <t>(кредиторская задолженность за 2018 год)</t>
    </r>
  </si>
  <si>
    <t>Приобретение нового специализированного автотранспортного средства (модель - машина аварийная АТ-70 М-041-ГАЗон Некст C41R13) МУП "Тираспольское троллейбусное управление имени И. А. Добросоцкого" в                                                г. Тирасполе</t>
  </si>
  <si>
    <t>Реконструкция ГУ "Тираспольский клинический центр амбулаторно-поликлинической помощи" по ул.Свердлова, 50,  г. Тирасполь (обустройство шахты и монтаж лифта)</t>
  </si>
  <si>
    <t>Завершение строительства здания судебно-медицинской экспертизы и патологоанатомического отделения на территории ГУ "Республиканская клиническая больница" по ул. Мира, 33,  г. Тирасполь, в том числе проектные работы</t>
  </si>
  <si>
    <t>Строительство хлораторной станции на территории ГУ "Республиканская туберкулёзная больница" по адресу                                                                                            г. Бендеры, ул. Б.Восстания, 148, в том числе проектные работы</t>
  </si>
  <si>
    <t>Реконструкция комплекса строений под размещение образовательного учреждения для девочек, расположенного по ул. Калинина, 43, в г. Бендеры, в том числе проектные работы</t>
  </si>
  <si>
    <t>Завершение строительства ГУ "Республиканский спортивно-реабилитационный восстановительный центр инвалидов", расположенного по адресу г. Тирасполь, ул. Ленина, 1/3, в том числе проектные работы</t>
  </si>
  <si>
    <t xml:space="preserve">Строительство дороги от ул. К. Либкнехта до корпуса № 1 Администрации Президента, расположенного по адресу г. Тирасполь, ул. К. Маркса, 187. Участок № 2. Территория Администрации Президента </t>
  </si>
  <si>
    <t>Реконструкция   автономной газовой котельной центрального органа уголовно-исполнительной системы, г.Тирасполь, ул. Мира,50, корп. 3074</t>
  </si>
  <si>
    <t>Реконструкция   автономной газовой котельной  Учреждения исполнения наказаний №1, здание банно-прачечного комбината, Григориопольский район, с.Глиное,  ул. Микояна, 60, в том числе проектные работы</t>
  </si>
  <si>
    <t>Строительство наружных теплосетей и монтаж внутридомовых инженерных сетей отопления в военном городке № 20,  г. Тирасполь</t>
  </si>
  <si>
    <t xml:space="preserve">Строительство водопроводных сетей из п/э труб Д 110-50мм протяженностью    2 000  м с. Ержово,                                                              г. Рыбница ул. Школьная, Котовского, Ленина, Нагорная </t>
  </si>
  <si>
    <t xml:space="preserve">Приобретение эндоскопической системы для исследования желудочно-кишечного тракта (гастроскоп, колоноскоп) </t>
  </si>
  <si>
    <t>Приобретение оборудования, предметов длительного пользования и специализированного медицинского автотранспорта (статья 240 120)</t>
  </si>
  <si>
    <t xml:space="preserve">      Итого по 290000</t>
  </si>
  <si>
    <t>Смета расходов Фонда капитальных вложений Приднестровской Молдавской Республики на 2019 год</t>
  </si>
  <si>
    <t>Приобретение  и модернизация подвижного состава для МУП "Бендерское троллейбусное управление" г. Бендеры</t>
  </si>
  <si>
    <t>Приобретение  и модернизация подвижного состава для МУП "Бендерское троллейбусное управление"  г. Бендеры</t>
  </si>
  <si>
    <t>Капитальный ремонт здания Григориопольского районного суда,  расположенного по адресу  г. Григориополь,  ул. Дзержинского, 34, в том числе проектные работы</t>
  </si>
  <si>
    <t>Капитальный ремонт здания  суда г. Дубоссары и Дубоссарского района, расположенного по адресу  г. Дубоссары, ул. Ленина, 136, в том числе проектные работы</t>
  </si>
  <si>
    <t>Капитальный ремонт здания Тираспольского городского суда, расположенного по адресу г. Тирасполь,  ул. Ленина, 26</t>
  </si>
  <si>
    <t>Капитальный ремонт здания Тираспольского городского суда, расположенного по адресу г. Тирасполь, ул. Ленина, 26</t>
  </si>
  <si>
    <t>Реконструкция   автономной газовой котельной  Учреждения исполнения наказаний № 2,  г.Тирасполь,  ул. Гребеницкий проезд,18, в том числе проектные работы</t>
  </si>
  <si>
    <t>Капитальный ремонт кровель и монтаж водосточных систем многоквартирных жилых домов в   г. Дубоссары, пострадавших вследствие  стихийного бедствия</t>
  </si>
  <si>
    <t>Капитальный ремонт кровель и монтаж водосточных систем многоквартирных жилых домов в  г. Дубоссары, пострадавших вследствие  стихийного бедствия</t>
  </si>
  <si>
    <t>Погашение кредиторской задолженности по договорам, заключенным в 2018 году</t>
  </si>
  <si>
    <t>Расширение маршрутной сети городского электротранспорта, проектирование и строительство троллейбусной линии по  ул. Юности к ТЦ "Галион" в г. Тирасполе МУП "Тираспольское троллейбусное управление" им. И. А. Добросоцкого</t>
  </si>
  <si>
    <t>Расширение маршрутной сети городского электротранспорта, проектирование и строительство троллейбусной линии по  ул. Юности к ТЦ "Галион" в г. Тирасполе МУП "Тираспольское троллейбусное управление"  им. И. А. Добросоцкого</t>
  </si>
  <si>
    <t>Строительство бельведера-колоннады (ансамбль строений парадного въезда в г. Тирасполь со стороны  г. Бендеры)</t>
  </si>
  <si>
    <t>Капитальный ремонт по объекту: МОУ "Бендерская гимназия № 1", расположенного в г. Бендеры, ул. Шестакова, 27</t>
  </si>
  <si>
    <t>Капитальный ремонт по объекту: МОУ "Бендерская гимназия № 1", расположенного в г. Бендеры,  ул. Шестакова, 27</t>
  </si>
  <si>
    <t>Завершение работ по реконструкции  помещения в здании,расположенном по адресу г. Бендеры, ул. Первомайская,49, с целью создания центра спортивной подготовки для людей с ограниченными физическими возможностями, в том числе проектные работы</t>
  </si>
  <si>
    <t>Завершение работ по реконструкции помещения в здании,расположенном по адресу г. Бендеры,  ул. Первомайская,49, с целью создания центра спортивной подготовки для людей с ограниченными физическими возможностями, в том числе проектные работы</t>
  </si>
  <si>
    <t>Капитальный ремонт МОУ "Рыбницкая средняя общеобразовательная школа-интернат", г. Рыбница, ул. Маяковского, 41, в том числе проектные работы</t>
  </si>
  <si>
    <t>Устройство  покрытия входа в Летнюю эстраду центрального парка г. Григориополь</t>
  </si>
  <si>
    <t>Сравнительная таблица</t>
  </si>
  <si>
    <t>Строительство нового здания для МУ "Центр социально-психологической реабилитации детей с ОПЖ", г. Дубоссары, в том числе проектные работы</t>
  </si>
  <si>
    <t>Благоустройство территории общеобразовательного учреждения МОУ "Каменская ОСШ №1 (устройство забора и монтаж скамеек)</t>
  </si>
  <si>
    <t>Капитальный ремонт Дубоссарской русской средней общеобразовательной школы № 5, в том числе проектные работы</t>
  </si>
  <si>
    <r>
      <t xml:space="preserve">Создание сквера "Солнечный", г. Тирасполь, ул.Милева,  </t>
    </r>
    <r>
      <rPr>
        <sz val="12"/>
        <color rgb="FFFF0000"/>
        <rFont val="Times New Roman"/>
        <family val="1"/>
        <charset val="204"/>
      </rPr>
      <t>в том числе проектные работы</t>
    </r>
  </si>
  <si>
    <r>
      <t>Строительство бельведера-колоннады (ансамбль строений парадного въезда в г. Тирасполь со стороны  г. Бендеры),</t>
    </r>
    <r>
      <rPr>
        <sz val="12"/>
        <color rgb="FFFF0000"/>
        <rFont val="Times New Roman"/>
        <family val="1"/>
        <charset val="204"/>
      </rPr>
      <t xml:space="preserve"> в том числе проектные работы</t>
    </r>
  </si>
  <si>
    <r>
      <t xml:space="preserve">Газификация домов малоимущих членов ОО "Республиканский союз защитников ПМР", проживающих в сельской местности, </t>
    </r>
    <r>
      <rPr>
        <sz val="12"/>
        <color rgb="FFFF0000"/>
        <rFont val="Times New Roman"/>
        <family val="1"/>
        <charset val="204"/>
      </rPr>
      <t>в том числе проектные работы</t>
    </r>
  </si>
  <si>
    <t>Приобретение оборудования для оснащения пищевого блока в Дубоссарской русской средней ообщеобразовательной школы №4</t>
  </si>
  <si>
    <t xml:space="preserve">Государственная служба по спорту Приднестровской Молдавской Республики </t>
  </si>
  <si>
    <t>Приобретение оборудования для ГОУ СПО "Училище олимпийского резерва"</t>
  </si>
  <si>
    <t>Приобретение инвентаря для ГОУ СПО "Училище олимпийского резерва"</t>
  </si>
  <si>
    <t>Капитальный ремонт помещений туберкулёзного диспансера  ГУ "Григориопольская центральная районная больница", расположенного по адресу: г. Григориополь, ул.  Ленина, 6</t>
  </si>
  <si>
    <t>Капитальный ремонт административного здания Государственной службы судебных исполнителей МЮ ПМР по адресу г. Тирасполь ул. 25 Октября,136</t>
  </si>
  <si>
    <t>Государственной службы судебных исполнителей МЮ ПМР</t>
  </si>
  <si>
    <t>Государственная служба исполнения и наказания МЮ ПМР</t>
  </si>
  <si>
    <t>Капитальный ремонт объекта: МОУ "Григориопольская общеобразовательная средняя школа № 2 им. А. Стоева с лицейскими классами"</t>
  </si>
  <si>
    <t>Капитальный ремонт в административном здании Верховного суда ПМР, расположенного по адресу г. Тирасполь, ул. Юности, 29</t>
  </si>
  <si>
    <t>исключен</t>
  </si>
  <si>
    <t>Приобретение оборудования для модернизации  и переоборудования  производственной мастерской по изготовлению протезно-ортопедических изделий ГУ "Республиканский центр по протезированию и ортопедии", г. Тирасполь, ул. Ленина,22</t>
  </si>
  <si>
    <t>Приобретение оборудования для оснащения пищевого блока в ГОУ "Попенская школа-интернат для детей сирот и детей, оставшихся без попечения родителей"</t>
  </si>
  <si>
    <t xml:space="preserve">Приобретение мебели для  НП "Базовый центр реабилитации "ОСОРЦ" </t>
  </si>
  <si>
    <t>Устройство фонтана  в парке по ул. Свердлова (р-н Автостанции)</t>
  </si>
  <si>
    <t>Реконструкция  приёмного отделения здания  ГУ "Республиканская клиническая больница" по ул. Мира, 33, г. Тирасполь, с обеспечением подъезда машин скорой медицинской помощи, в том числе проектные работы</t>
  </si>
  <si>
    <t>Реконструкция  приёмного отделения здания  ГУ "Республиканская клиническая больница" по ул. Мира, 33,  г. Тирасполь, с обеспечением подъезда машин скорой медицинской помощи, в том числе проектные работы</t>
  </si>
  <si>
    <t>Реконструкция   здания, лит. А, на территории ГУ "Григориопольская центральная районная больница" по ул. Урицкого, 73а, г. Григориополь, в том числе капитальный ремонт внутрибольничных дорог, проектные работы</t>
  </si>
  <si>
    <r>
      <t>Приобретение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sz val="12"/>
        <color rgb="FFFF0000"/>
        <rFont val="Times New Roman"/>
        <family val="1"/>
        <charset val="204"/>
      </rPr>
      <t>инструментов</t>
    </r>
    <r>
      <rPr>
        <b/>
        <sz val="12"/>
        <color theme="4"/>
        <rFont val="Times New Roman"/>
        <family val="1"/>
        <charset val="204"/>
      </rPr>
      <t xml:space="preserve"> </t>
    </r>
    <r>
      <rPr>
        <sz val="12"/>
        <color rgb="FFFF0000"/>
        <rFont val="Times New Roman"/>
        <family val="1"/>
        <charset val="204"/>
      </rPr>
      <t>для производственной мастерской по изготовлению протезно-ортопедических изделий ГУ "Республиканский центр по протезированию и ортопедии", г. Тирасполь, ул. Ленина,22</t>
    </r>
  </si>
  <si>
    <t>Капитальный ремонт инженерных сетей ГУ"Слободзейская центральная районная больница", по адресу  г. Слободзея,  пер. Больничный,1, в том числе проектные работы</t>
  </si>
  <si>
    <t>Капитальный ремонт инженерных сетей ГУ"Слободзейская центральная районная больница", по адресу г. Слободзея,  пер. Больничный,1, в том числе проектные работы</t>
  </si>
  <si>
    <r>
      <t xml:space="preserve">Капитальный ремонт санузлов ГУ "Григориопольская центральная </t>
    </r>
    <r>
      <rPr>
        <sz val="12"/>
        <color rgb="FFFF0000"/>
        <rFont val="Times New Roman"/>
        <family val="1"/>
        <charset val="204"/>
      </rPr>
      <t>районная</t>
    </r>
    <r>
      <rPr>
        <sz val="12"/>
        <rFont val="Times New Roman"/>
        <family val="1"/>
        <charset val="204"/>
      </rPr>
      <t xml:space="preserve"> больница", расположенных по адресам:                                                                                                                  г. Григориополь,  ул. Дзержинского,34, и г. Григориополь, ул. Урицкого,73а</t>
    </r>
  </si>
  <si>
    <t>Реконструкция ГУ "Республиканский кожно-венерологический диспансер" по  адресу г. Тирасполь,   ул. Восстания, 57/1, в том числе проектные работы</t>
  </si>
  <si>
    <t>Реконструкция ГУ "Республиканский кожно-венерологический диспансер" по  адресу г. Тирасполь,    ул. Восстания, 57/1, в том числе проектные работы</t>
  </si>
  <si>
    <r>
      <t>Реконструкция ГУ "Тираспольский клинический центр амбулаторно-поликлинической помощи" по ул.Свердлова, 50,  г. Тирасполь (обустройство шахты и монтаж лифта),</t>
    </r>
    <r>
      <rPr>
        <sz val="12"/>
        <color rgb="FFFF0000"/>
        <rFont val="Times New Roman"/>
        <family val="1"/>
        <charset val="204"/>
      </rPr>
      <t xml:space="preserve"> в том числе проектные работы </t>
    </r>
  </si>
  <si>
    <t xml:space="preserve">Благоустройство прилегающей территории к Дому культуры по ул. 50 лет Октября в г. Слободзея </t>
  </si>
  <si>
    <t>Строительство спортивного комплекса г.Дубоссары, в том числе проектные работы</t>
  </si>
  <si>
    <t>Строительство спортивного зала стадиона "Октомбрие" г.Каменка, пер. Кирова 2, в том числе проектные работы</t>
  </si>
  <si>
    <t>Восстановление парка им. Витгенщтейна в г. Каменка, в том числе проектные работы</t>
  </si>
  <si>
    <t>Капитальный ремонт  охранных сооружений по объектам ГСИН МЮ ПМР (замена оконных блоков)</t>
  </si>
  <si>
    <t xml:space="preserve">Приобретение колючей проволоки, сетки, линолеума для ремонта охранных сооружений и прочих расходных материалов по объектам ГСИН МЮ ПМР </t>
  </si>
  <si>
    <t>Капитальный ремонт поликлиники ГУ "Дубоссарская центральная районная больница", по адресу г. Дубоссары, ул. Моргулец, 3а, в том числе проектные работы</t>
  </si>
  <si>
    <t xml:space="preserve">Капитальный ремонт ГУ "Каменская центральная районная больница" по адресу г.Каменка, ул. Кирова, 300, в том числе проектные работы </t>
  </si>
  <si>
    <t>Капитальный ремонт полов 1 и 3 этажей в корпусе лит. 3Б ГУ " Григориопольская центральная районная больница" по ул. Урицкого 73а, г. Григориополь</t>
  </si>
  <si>
    <t>Капитальный ремонт ПТОРа в военном городке №17 г. Бендеры</t>
  </si>
  <si>
    <t xml:space="preserve">3. </t>
  </si>
  <si>
    <t>Налоговая инспекция г. Тирасполя</t>
  </si>
  <si>
    <t>3.</t>
  </si>
  <si>
    <t xml:space="preserve"> </t>
  </si>
  <si>
    <t xml:space="preserve">Действующая редакция  </t>
  </si>
  <si>
    <t>Предлагаемая редакция</t>
  </si>
  <si>
    <t>Приобретение 3 (трех) автобусов (не менее 8, 16, 18мест)</t>
  </si>
  <si>
    <r>
      <t xml:space="preserve"> Капитальный ремонт </t>
    </r>
    <r>
      <rPr>
        <sz val="12"/>
        <color rgb="FFFF0000"/>
        <rFont val="Times New Roman"/>
        <family val="1"/>
        <charset val="204"/>
      </rPr>
      <t>ГУ «Бендерская специальная (коррекционная) общеобразовательная школа-интернат III, IV, VII видов»</t>
    </r>
    <r>
      <rPr>
        <sz val="12"/>
        <rFont val="Times New Roman"/>
        <family val="1"/>
        <charset val="204"/>
      </rPr>
      <t xml:space="preserve"> г. Бендеры, ул 12 Октября, 81/В</t>
    </r>
  </si>
  <si>
    <t>Реконструкция наружных сетей электроснабжения 10 кВт и 04 кВт и перенос подстанции в военном городке  № 11, г. Рыбница</t>
  </si>
  <si>
    <t>Аркада-реконструкция центральной части г. Слободзеи, в том числе обустройство пешеходной зоны по ул. Фрунзе с примыканием к Мемориалу Славы в г. Слободзея</t>
  </si>
  <si>
    <r>
      <t xml:space="preserve"> к </t>
    </r>
    <r>
      <rPr>
        <sz val="12"/>
        <color rgb="FFFF0000"/>
        <rFont val="Times New Roman"/>
        <family val="1"/>
        <charset val="204"/>
      </rPr>
      <t xml:space="preserve"> 
</t>
    </r>
    <r>
      <rPr>
        <sz val="12"/>
        <rFont val="Times New Roman"/>
        <family val="1"/>
        <charset val="204"/>
      </rPr>
      <t>проекту закона Приднестровской Молдавской Республики "О внесении изменения в Закон Приднестровской Молдавской Республики 
"О республиканском бюджете на 2019 год"</t>
    </r>
  </si>
  <si>
    <t>Капитальный ремонт педиатрического стационара ГУ "Бендерский центр матери и ребенка" по адресу г.Бендеры,  ул. Протягайловская, 6, в том числе проектные работы</t>
  </si>
  <si>
    <t>Капитальный ремонт "Специализированная детско-юношеская спортивная школа Олимпийского резерва гребли г. Дубоссары"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</si>
</sst>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3"/>
      <name val="Calibri"/>
      <family val="2"/>
      <charset val="204"/>
    </font>
    <font>
      <sz val="12"/>
      <name val="Calibri"/>
      <family val="2"/>
      <charset val="204"/>
    </font>
    <font>
      <sz val="11"/>
      <color indexed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Calibri"/>
      <family val="2"/>
      <charset val="204"/>
    </font>
    <font>
      <sz val="11"/>
      <color rgb="FFFF0000"/>
      <name val="Times New Roman"/>
      <family val="1"/>
      <charset val="204"/>
    </font>
    <font>
      <b/>
      <sz val="12"/>
      <color theme="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9">
    <xf numFmtId="0" fontId="0" fillId="0" borderId="0" xfId="0"/>
    <xf numFmtId="0" fontId="3" fillId="0" borderId="0" xfId="0" applyFont="1"/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/>
    </xf>
    <xf numFmtId="3" fontId="5" fillId="0" borderId="4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3" fontId="5" fillId="0" borderId="8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3" fontId="5" fillId="0" borderId="10" xfId="0" applyNumberFormat="1" applyFont="1" applyBorder="1" applyAlignment="1">
      <alignment horizontal="righ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top" wrapText="1"/>
    </xf>
    <xf numFmtId="0" fontId="2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vertical="top" wrapText="1"/>
    </xf>
    <xf numFmtId="3" fontId="5" fillId="0" borderId="18" xfId="0" applyNumberFormat="1" applyFont="1" applyBorder="1" applyAlignment="1">
      <alignment horizontal="right" vertical="center" wrapText="1"/>
    </xf>
    <xf numFmtId="3" fontId="2" fillId="0" borderId="4" xfId="0" applyNumberFormat="1" applyFont="1" applyBorder="1" applyAlignment="1">
      <alignment horizontal="right" vertical="center"/>
    </xf>
    <xf numFmtId="0" fontId="2" fillId="0" borderId="19" xfId="0" applyFont="1" applyBorder="1" applyAlignment="1">
      <alignment horizontal="center" vertical="center"/>
    </xf>
    <xf numFmtId="3" fontId="2" fillId="0" borderId="20" xfId="0" applyNumberFormat="1" applyFont="1" applyBorder="1" applyAlignment="1">
      <alignment horizontal="right" vertical="center" wrapText="1"/>
    </xf>
    <xf numFmtId="3" fontId="2" fillId="0" borderId="20" xfId="0" applyNumberFormat="1" applyFont="1" applyBorder="1" applyAlignment="1">
      <alignment horizontal="right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center" vertical="center" wrapText="1"/>
    </xf>
    <xf numFmtId="3" fontId="2" fillId="0" borderId="15" xfId="0" applyNumberFormat="1" applyFont="1" applyBorder="1" applyAlignment="1">
      <alignment horizontal="right" vertical="center" wrapText="1"/>
    </xf>
    <xf numFmtId="3" fontId="5" fillId="0" borderId="22" xfId="0" applyNumberFormat="1" applyFont="1" applyBorder="1" applyAlignment="1">
      <alignment horizontal="right" vertical="center" wrapText="1"/>
    </xf>
    <xf numFmtId="0" fontId="2" fillId="0" borderId="2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3" fontId="2" fillId="0" borderId="18" xfId="0" applyNumberFormat="1" applyFont="1" applyBorder="1" applyAlignment="1">
      <alignment horizontal="right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 wrapText="1"/>
    </xf>
    <xf numFmtId="3" fontId="5" fillId="0" borderId="26" xfId="0" applyNumberFormat="1" applyFont="1" applyBorder="1" applyAlignment="1">
      <alignment horizontal="right" vertical="center" wrapText="1"/>
    </xf>
    <xf numFmtId="3" fontId="5" fillId="0" borderId="26" xfId="0" applyNumberFormat="1" applyFont="1" applyBorder="1" applyAlignment="1">
      <alignment horizontal="right" vertical="center"/>
    </xf>
    <xf numFmtId="0" fontId="8" fillId="0" borderId="2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10" fillId="0" borderId="0" xfId="0" applyFont="1"/>
    <xf numFmtId="3" fontId="2" fillId="0" borderId="10" xfId="0" applyNumberFormat="1" applyFont="1" applyBorder="1" applyAlignment="1">
      <alignment horizontal="right" vertical="center"/>
    </xf>
    <xf numFmtId="0" fontId="11" fillId="0" borderId="0" xfId="0" applyFont="1"/>
    <xf numFmtId="0" fontId="5" fillId="0" borderId="5" xfId="0" applyFont="1" applyBorder="1" applyAlignment="1">
      <alignment vertical="center" wrapText="1"/>
    </xf>
    <xf numFmtId="0" fontId="2" fillId="0" borderId="28" xfId="0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right" vertical="center" wrapText="1"/>
    </xf>
    <xf numFmtId="3" fontId="5" fillId="0" borderId="10" xfId="0" applyNumberFormat="1" applyFont="1" applyBorder="1" applyAlignment="1">
      <alignment horizontal="right" vertical="center"/>
    </xf>
    <xf numFmtId="0" fontId="5" fillId="0" borderId="2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top" wrapText="1"/>
    </xf>
    <xf numFmtId="3" fontId="5" fillId="0" borderId="30" xfId="0" applyNumberFormat="1" applyFont="1" applyBorder="1" applyAlignment="1">
      <alignment horizontal="right" vertical="center"/>
    </xf>
    <xf numFmtId="3" fontId="5" fillId="0" borderId="18" xfId="0" applyNumberFormat="1" applyFont="1" applyBorder="1" applyAlignment="1">
      <alignment horizontal="right" vertical="center"/>
    </xf>
    <xf numFmtId="3" fontId="3" fillId="0" borderId="0" xfId="0" applyNumberFormat="1" applyFont="1"/>
    <xf numFmtId="0" fontId="5" fillId="0" borderId="5" xfId="0" applyFont="1" applyBorder="1"/>
    <xf numFmtId="0" fontId="2" fillId="0" borderId="5" xfId="0" applyFont="1" applyBorder="1" applyAlignment="1">
      <alignment horizontal="left" vertical="center"/>
    </xf>
    <xf numFmtId="0" fontId="2" fillId="0" borderId="28" xfId="0" applyFont="1" applyBorder="1" applyAlignment="1">
      <alignment vertical="center"/>
    </xf>
    <xf numFmtId="3" fontId="5" fillId="0" borderId="30" xfId="0" applyNumberFormat="1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5" fillId="0" borderId="31" xfId="0" applyFont="1" applyBorder="1" applyAlignment="1">
      <alignment horizontal="left" vertical="center"/>
    </xf>
    <xf numFmtId="3" fontId="5" fillId="0" borderId="4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2" xfId="0" applyFont="1" applyBorder="1" applyAlignment="1">
      <alignment horizontal="right" vertical="center"/>
    </xf>
    <xf numFmtId="3" fontId="2" fillId="0" borderId="4" xfId="0" applyNumberFormat="1" applyFont="1" applyBorder="1" applyAlignment="1">
      <alignment horizontal="right"/>
    </xf>
    <xf numFmtId="0" fontId="2" fillId="0" borderId="28" xfId="0" applyFont="1" applyBorder="1" applyAlignment="1">
      <alignment horizontal="center" vertical="center"/>
    </xf>
    <xf numFmtId="0" fontId="5" fillId="0" borderId="33" xfId="0" applyFont="1" applyBorder="1"/>
    <xf numFmtId="3" fontId="5" fillId="0" borderId="30" xfId="0" applyNumberFormat="1" applyFont="1" applyBorder="1" applyAlignment="1">
      <alignment horizontal="right"/>
    </xf>
    <xf numFmtId="0" fontId="2" fillId="0" borderId="0" xfId="0" applyFont="1"/>
    <xf numFmtId="0" fontId="5" fillId="0" borderId="34" xfId="0" applyFont="1" applyBorder="1"/>
    <xf numFmtId="3" fontId="5" fillId="0" borderId="4" xfId="0" applyNumberFormat="1" applyFont="1" applyBorder="1" applyAlignment="1">
      <alignment horizontal="right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top" wrapText="1"/>
    </xf>
    <xf numFmtId="3" fontId="5" fillId="0" borderId="30" xfId="0" applyNumberFormat="1" applyFont="1" applyBorder="1" applyAlignment="1">
      <alignment horizontal="right" vertical="center" wrapText="1"/>
    </xf>
    <xf numFmtId="0" fontId="5" fillId="0" borderId="38" xfId="0" applyFont="1" applyBorder="1" applyAlignment="1">
      <alignment horizontal="left" vertical="center" wrapText="1"/>
    </xf>
    <xf numFmtId="3" fontId="5" fillId="0" borderId="39" xfId="0" applyNumberFormat="1" applyFont="1" applyBorder="1" applyAlignment="1">
      <alignment horizontal="right" vertical="center" wrapText="1"/>
    </xf>
    <xf numFmtId="0" fontId="5" fillId="0" borderId="31" xfId="0" applyFont="1" applyBorder="1"/>
    <xf numFmtId="3" fontId="2" fillId="0" borderId="30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center" wrapText="1"/>
    </xf>
    <xf numFmtId="0" fontId="1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  <xf numFmtId="0" fontId="5" fillId="0" borderId="2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vertical="center" wrapText="1"/>
    </xf>
    <xf numFmtId="0" fontId="2" fillId="0" borderId="34" xfId="0" applyFont="1" applyBorder="1" applyAlignment="1">
      <alignment vertical="top" wrapText="1"/>
    </xf>
    <xf numFmtId="0" fontId="2" fillId="0" borderId="9" xfId="0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left" vertical="center" wrapText="1"/>
    </xf>
    <xf numFmtId="4" fontId="2" fillId="0" borderId="34" xfId="0" applyNumberFormat="1" applyFont="1" applyBorder="1" applyAlignment="1">
      <alignment horizontal="left" vertical="center" wrapText="1"/>
    </xf>
    <xf numFmtId="4" fontId="2" fillId="0" borderId="14" xfId="0" applyNumberFormat="1" applyFont="1" applyBorder="1" applyAlignment="1">
      <alignment horizontal="left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3" fontId="9" fillId="0" borderId="4" xfId="0" applyNumberFormat="1" applyFont="1" applyBorder="1" applyAlignment="1">
      <alignment horizontal="right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5" fillId="0" borderId="24" xfId="0" applyFont="1" applyBorder="1" applyAlignment="1">
      <alignment horizontal="center" vertical="center"/>
    </xf>
    <xf numFmtId="0" fontId="5" fillId="0" borderId="4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vertical="top" wrapText="1"/>
    </xf>
    <xf numFmtId="0" fontId="7" fillId="0" borderId="23" xfId="0" applyFont="1" applyBorder="1" applyAlignment="1">
      <alignment horizontal="center" vertical="center"/>
    </xf>
    <xf numFmtId="0" fontId="2" fillId="0" borderId="3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top" wrapText="1"/>
    </xf>
    <xf numFmtId="0" fontId="2" fillId="0" borderId="34" xfId="0" applyFont="1" applyBorder="1" applyAlignment="1">
      <alignment horizontal="left" vertical="top" wrapText="1"/>
    </xf>
    <xf numFmtId="3" fontId="11" fillId="0" borderId="3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top" wrapText="1"/>
    </xf>
    <xf numFmtId="3" fontId="1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3" xfId="0" applyFont="1" applyBorder="1" applyAlignment="1">
      <alignment vertical="center" wrapText="1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vertical="center" wrapText="1"/>
    </xf>
    <xf numFmtId="3" fontId="5" fillId="0" borderId="22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/>
    </xf>
    <xf numFmtId="3" fontId="11" fillId="0" borderId="18" xfId="0" applyNumberFormat="1" applyFont="1" applyBorder="1" applyAlignment="1">
      <alignment horizontal="right"/>
    </xf>
    <xf numFmtId="0" fontId="2" fillId="0" borderId="9" xfId="0" applyFont="1" applyBorder="1"/>
    <xf numFmtId="0" fontId="2" fillId="0" borderId="44" xfId="0" applyFont="1" applyBorder="1" applyAlignment="1">
      <alignment wrapText="1"/>
    </xf>
    <xf numFmtId="0" fontId="11" fillId="0" borderId="45" xfId="0" applyFont="1" applyBorder="1"/>
    <xf numFmtId="3" fontId="11" fillId="0" borderId="32" xfId="0" applyNumberFormat="1" applyFont="1" applyBorder="1" applyAlignment="1">
      <alignment horizontal="right"/>
    </xf>
    <xf numFmtId="0" fontId="11" fillId="0" borderId="37" xfId="0" applyFont="1" applyBorder="1"/>
    <xf numFmtId="3" fontId="11" fillId="0" borderId="30" xfId="0" applyNumberFormat="1" applyFont="1" applyBorder="1" applyAlignment="1">
      <alignment horizontal="right"/>
    </xf>
    <xf numFmtId="0" fontId="5" fillId="0" borderId="14" xfId="0" applyFont="1" applyBorder="1"/>
    <xf numFmtId="3" fontId="5" fillId="0" borderId="46" xfId="0" applyNumberFormat="1" applyFont="1" applyBorder="1" applyAlignment="1">
      <alignment horizontal="right"/>
    </xf>
    <xf numFmtId="3" fontId="2" fillId="0" borderId="16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vertical="center"/>
    </xf>
    <xf numFmtId="0" fontId="3" fillId="0" borderId="0" xfId="0" applyFont="1" applyFill="1"/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3" fontId="15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 wrapText="1"/>
    </xf>
    <xf numFmtId="3" fontId="16" fillId="0" borderId="4" xfId="0" applyNumberFormat="1" applyFont="1" applyBorder="1" applyAlignment="1">
      <alignment horizontal="right" vertical="center" wrapText="1"/>
    </xf>
    <xf numFmtId="3" fontId="16" fillId="0" borderId="26" xfId="0" applyNumberFormat="1" applyFont="1" applyBorder="1" applyAlignment="1">
      <alignment horizontal="right" vertical="center"/>
    </xf>
    <xf numFmtId="0" fontId="2" fillId="0" borderId="31" xfId="0" applyFont="1" applyBorder="1" applyAlignment="1">
      <alignment horizontal="left" vertical="center" wrapText="1"/>
    </xf>
    <xf numFmtId="3" fontId="15" fillId="0" borderId="4" xfId="0" applyNumberFormat="1" applyFont="1" applyBorder="1" applyAlignment="1">
      <alignment horizontal="right" vertical="center"/>
    </xf>
    <xf numFmtId="0" fontId="15" fillId="0" borderId="3" xfId="0" applyFont="1" applyBorder="1" applyAlignment="1">
      <alignment horizontal="center" vertical="center" wrapText="1"/>
    </xf>
    <xf numFmtId="4" fontId="15" fillId="0" borderId="5" xfId="0" applyNumberFormat="1" applyFont="1" applyBorder="1" applyAlignment="1">
      <alignment horizontal="lef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0" fontId="16" fillId="0" borderId="5" xfId="0" applyFont="1" applyBorder="1" applyAlignment="1">
      <alignment horizontal="left" vertical="center" wrapText="1"/>
    </xf>
    <xf numFmtId="3" fontId="2" fillId="0" borderId="44" xfId="0" applyNumberFormat="1" applyFont="1" applyBorder="1" applyAlignment="1">
      <alignment horizontal="right" vertical="center" wrapText="1"/>
    </xf>
    <xf numFmtId="3" fontId="5" fillId="0" borderId="44" xfId="0" applyNumberFormat="1" applyFont="1" applyBorder="1" applyAlignment="1">
      <alignment horizontal="right" vertical="center"/>
    </xf>
    <xf numFmtId="3" fontId="5" fillId="0" borderId="44" xfId="0" applyNumberFormat="1" applyFont="1" applyBorder="1" applyAlignment="1">
      <alignment horizontal="right" vertical="center" wrapText="1"/>
    </xf>
    <xf numFmtId="3" fontId="5" fillId="0" borderId="29" xfId="0" applyNumberFormat="1" applyFont="1" applyBorder="1" applyAlignment="1">
      <alignment horizontal="right" vertical="center" wrapText="1"/>
    </xf>
    <xf numFmtId="3" fontId="5" fillId="0" borderId="52" xfId="0" applyNumberFormat="1" applyFont="1" applyBorder="1" applyAlignment="1">
      <alignment horizontal="right" vertical="center" wrapText="1"/>
    </xf>
    <xf numFmtId="3" fontId="2" fillId="0" borderId="44" xfId="0" applyNumberFormat="1" applyFont="1" applyFill="1" applyBorder="1" applyAlignment="1">
      <alignment horizontal="right" vertical="center" wrapText="1"/>
    </xf>
    <xf numFmtId="3" fontId="2" fillId="0" borderId="44" xfId="0" applyNumberFormat="1" applyFont="1" applyBorder="1" applyAlignment="1">
      <alignment horizontal="right" vertical="center"/>
    </xf>
    <xf numFmtId="3" fontId="5" fillId="0" borderId="29" xfId="0" applyNumberFormat="1" applyFont="1" applyBorder="1" applyAlignment="1">
      <alignment horizontal="right" vertical="center"/>
    </xf>
    <xf numFmtId="3" fontId="5" fillId="0" borderId="53" xfId="0" applyNumberFormat="1" applyFont="1" applyBorder="1" applyAlignment="1">
      <alignment horizontal="right" vertical="center" wrapText="1"/>
    </xf>
    <xf numFmtId="3" fontId="5" fillId="0" borderId="0" xfId="0" applyNumberFormat="1" applyFont="1" applyBorder="1" applyAlignment="1">
      <alignment horizontal="right" vertical="center" wrapText="1"/>
    </xf>
    <xf numFmtId="0" fontId="15" fillId="0" borderId="9" xfId="0" applyFont="1" applyBorder="1" applyAlignment="1">
      <alignment vertical="top" wrapText="1"/>
    </xf>
    <xf numFmtId="3" fontId="15" fillId="0" borderId="10" xfId="0" applyNumberFormat="1" applyFont="1" applyBorder="1" applyAlignment="1">
      <alignment horizontal="right" vertical="center"/>
    </xf>
    <xf numFmtId="0" fontId="15" fillId="0" borderId="5" xfId="0" applyFont="1" applyBorder="1" applyAlignment="1">
      <alignment vertical="center" wrapText="1"/>
    </xf>
    <xf numFmtId="4" fontId="2" fillId="0" borderId="25" xfId="0" applyNumberFormat="1" applyFont="1" applyBorder="1" applyAlignment="1">
      <alignment horizontal="left" vertical="center" wrapText="1"/>
    </xf>
    <xf numFmtId="3" fontId="2" fillId="0" borderId="54" xfId="0" applyNumberFormat="1" applyFont="1" applyBorder="1" applyAlignment="1">
      <alignment horizontal="right" vertical="center" wrapText="1"/>
    </xf>
    <xf numFmtId="0" fontId="15" fillId="0" borderId="11" xfId="0" applyFont="1" applyBorder="1" applyAlignment="1">
      <alignment horizontal="center" vertical="center" wrapText="1"/>
    </xf>
    <xf numFmtId="4" fontId="15" fillId="0" borderId="25" xfId="0" applyNumberFormat="1" applyFont="1" applyBorder="1" applyAlignment="1">
      <alignment horizontal="left" vertical="center" wrapText="1"/>
    </xf>
    <xf numFmtId="3" fontId="15" fillId="0" borderId="15" xfId="0" applyNumberFormat="1" applyFont="1" applyBorder="1" applyAlignment="1">
      <alignment horizontal="right" vertical="center" wrapText="1"/>
    </xf>
    <xf numFmtId="3" fontId="15" fillId="0" borderId="5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3" fontId="16" fillId="0" borderId="5" xfId="0" applyNumberFormat="1" applyFont="1" applyBorder="1" applyAlignment="1">
      <alignment horizontal="right" vertical="center" wrapText="1"/>
    </xf>
    <xf numFmtId="0" fontId="2" fillId="0" borderId="55" xfId="0" applyFont="1" applyBorder="1" applyAlignment="1">
      <alignment horizontal="center" vertical="center"/>
    </xf>
    <xf numFmtId="3" fontId="16" fillId="0" borderId="4" xfId="0" applyNumberFormat="1" applyFont="1" applyBorder="1" applyAlignment="1">
      <alignment horizontal="right" vertical="center"/>
    </xf>
    <xf numFmtId="3" fontId="15" fillId="0" borderId="10" xfId="0" applyNumberFormat="1" applyFont="1" applyBorder="1" applyAlignment="1">
      <alignment horizontal="right" vertical="center" wrapText="1"/>
    </xf>
    <xf numFmtId="3" fontId="16" fillId="0" borderId="10" xfId="0" applyNumberFormat="1" applyFont="1" applyBorder="1" applyAlignment="1">
      <alignment horizontal="right" vertical="center"/>
    </xf>
    <xf numFmtId="3" fontId="16" fillId="0" borderId="26" xfId="0" applyNumberFormat="1" applyFont="1" applyBorder="1" applyAlignment="1">
      <alignment horizontal="right" vertical="center" wrapText="1"/>
    </xf>
    <xf numFmtId="3" fontId="16" fillId="0" borderId="8" xfId="0" applyNumberFormat="1" applyFont="1" applyBorder="1" applyAlignment="1">
      <alignment horizontal="right" vertical="center" wrapText="1"/>
    </xf>
    <xf numFmtId="0" fontId="15" fillId="0" borderId="23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3" fontId="16" fillId="0" borderId="22" xfId="0" applyNumberFormat="1" applyFont="1" applyBorder="1" applyAlignment="1">
      <alignment horizontal="right" vertical="center" wrapText="1"/>
    </xf>
    <xf numFmtId="3" fontId="17" fillId="0" borderId="3" xfId="0" applyNumberFormat="1" applyFont="1" applyBorder="1" applyAlignment="1">
      <alignment horizontal="center" vertical="center"/>
    </xf>
    <xf numFmtId="3" fontId="18" fillId="0" borderId="5" xfId="0" applyNumberFormat="1" applyFont="1" applyFill="1" applyBorder="1" applyAlignment="1">
      <alignment horizontal="right" vertical="center"/>
    </xf>
    <xf numFmtId="0" fontId="15" fillId="0" borderId="5" xfId="0" applyFont="1" applyBorder="1" applyAlignment="1">
      <alignment horizontal="center" vertical="center" wrapText="1"/>
    </xf>
    <xf numFmtId="3" fontId="18" fillId="0" borderId="5" xfId="0" applyNumberFormat="1" applyFont="1" applyBorder="1" applyAlignment="1">
      <alignment horizontal="right" vertical="center"/>
    </xf>
    <xf numFmtId="3" fontId="16" fillId="0" borderId="30" xfId="0" applyNumberFormat="1" applyFont="1" applyBorder="1" applyAlignment="1">
      <alignment horizontal="right" vertical="center"/>
    </xf>
    <xf numFmtId="4" fontId="15" fillId="0" borderId="5" xfId="0" applyNumberFormat="1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3" fontId="5" fillId="0" borderId="56" xfId="0" applyNumberFormat="1" applyFont="1" applyBorder="1" applyAlignment="1">
      <alignment horizontal="right" vertical="center" wrapText="1"/>
    </xf>
    <xf numFmtId="3" fontId="2" fillId="0" borderId="52" xfId="0" applyNumberFormat="1" applyFont="1" applyBorder="1" applyAlignment="1">
      <alignment horizontal="right" vertical="center" wrapText="1"/>
    </xf>
    <xf numFmtId="3" fontId="15" fillId="0" borderId="5" xfId="0" applyNumberFormat="1" applyFont="1" applyBorder="1" applyAlignment="1">
      <alignment horizontal="right" vertical="center" wrapText="1"/>
    </xf>
    <xf numFmtId="3" fontId="16" fillId="0" borderId="5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 wrapText="1"/>
    </xf>
    <xf numFmtId="3" fontId="5" fillId="0" borderId="5" xfId="0" applyNumberFormat="1" applyFont="1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vertical="top" wrapText="1"/>
    </xf>
    <xf numFmtId="3" fontId="15" fillId="0" borderId="20" xfId="0" applyNumberFormat="1" applyFont="1" applyBorder="1" applyAlignment="1">
      <alignment horizontal="right" vertical="center"/>
    </xf>
    <xf numFmtId="0" fontId="2" fillId="0" borderId="34" xfId="0" applyFont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3" fillId="0" borderId="5" xfId="0" applyFont="1" applyBorder="1"/>
    <xf numFmtId="0" fontId="2" fillId="0" borderId="9" xfId="0" applyFont="1" applyBorder="1" applyAlignment="1">
      <alignment horizontal="left" vertical="top" wrapText="1"/>
    </xf>
    <xf numFmtId="3" fontId="3" fillId="0" borderId="0" xfId="0" applyNumberFormat="1" applyFont="1" applyAlignment="1">
      <alignment wrapText="1"/>
    </xf>
    <xf numFmtId="3" fontId="16" fillId="0" borderId="10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vertical="top" wrapText="1"/>
    </xf>
    <xf numFmtId="0" fontId="6" fillId="0" borderId="28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28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left"/>
    </xf>
    <xf numFmtId="0" fontId="5" fillId="0" borderId="33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6" fillId="0" borderId="5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wrapText="1"/>
    </xf>
    <xf numFmtId="0" fontId="5" fillId="0" borderId="37" xfId="0" applyFont="1" applyBorder="1" applyAlignment="1">
      <alignment horizontal="center" wrapText="1"/>
    </xf>
    <xf numFmtId="0" fontId="5" fillId="0" borderId="30" xfId="0" applyFont="1" applyBorder="1" applyAlignment="1">
      <alignment horizontal="center" wrapText="1"/>
    </xf>
    <xf numFmtId="0" fontId="6" fillId="0" borderId="28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5" fillId="0" borderId="28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0" borderId="33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3" fontId="16" fillId="0" borderId="28" xfId="0" applyNumberFormat="1" applyFont="1" applyBorder="1" applyAlignment="1">
      <alignment horizontal="center" vertical="center"/>
    </xf>
    <xf numFmtId="3" fontId="16" fillId="0" borderId="37" xfId="0" applyNumberFormat="1" applyFont="1" applyBorder="1" applyAlignment="1">
      <alignment horizontal="center" vertical="center"/>
    </xf>
    <xf numFmtId="3" fontId="16" fillId="0" borderId="30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2"/>
  <sheetViews>
    <sheetView tabSelected="1" zoomScaleSheetLayoutView="90" workbookViewId="0">
      <pane ySplit="8" topLeftCell="A378" activePane="bottomLeft" state="frozen"/>
      <selection pane="bottomLeft" activeCell="E387" sqref="A1:XFD1048576"/>
    </sheetView>
  </sheetViews>
  <sheetFormatPr defaultColWidth="8.85546875" defaultRowHeight="15.75"/>
  <cols>
    <col min="1" max="1" width="4" style="79" customWidth="1"/>
    <col min="2" max="2" width="71.5703125" style="1" customWidth="1"/>
    <col min="3" max="3" width="15.5703125" style="80" customWidth="1"/>
    <col min="4" max="4" width="4" style="79" customWidth="1"/>
    <col min="5" max="5" width="71.7109375" style="1" customWidth="1"/>
    <col min="6" max="6" width="15" style="80" customWidth="1"/>
    <col min="7" max="7" width="13.42578125" style="208" customWidth="1"/>
    <col min="8" max="8" width="10.5703125" style="1" customWidth="1"/>
    <col min="9" max="10" width="12.7109375" style="1" customWidth="1"/>
    <col min="11" max="16384" width="8.85546875" style="1"/>
  </cols>
  <sheetData>
    <row r="1" spans="1:9">
      <c r="C1" s="93"/>
      <c r="F1" s="93"/>
    </row>
    <row r="2" spans="1:9">
      <c r="A2" s="292" t="s">
        <v>235</v>
      </c>
      <c r="B2" s="292"/>
      <c r="C2" s="292"/>
      <c r="D2" s="292"/>
      <c r="E2" s="292"/>
      <c r="F2" s="292"/>
    </row>
    <row r="3" spans="1:9">
      <c r="A3" s="92"/>
      <c r="B3" s="92"/>
      <c r="C3" s="92"/>
      <c r="D3" s="144"/>
      <c r="E3" s="144"/>
      <c r="F3" s="144"/>
    </row>
    <row r="4" spans="1:9" ht="60" customHeight="1">
      <c r="A4" s="225" t="s">
        <v>287</v>
      </c>
      <c r="B4" s="225"/>
      <c r="C4" s="225"/>
      <c r="D4" s="225"/>
      <c r="E4" s="225"/>
      <c r="F4" s="225"/>
    </row>
    <row r="5" spans="1:9" ht="15">
      <c r="A5" s="91"/>
      <c r="B5" s="2"/>
      <c r="C5" s="2"/>
      <c r="D5" s="91"/>
      <c r="E5" s="2"/>
      <c r="F5" s="2"/>
    </row>
    <row r="6" spans="1:9" ht="18.75">
      <c r="A6" s="224" t="s">
        <v>215</v>
      </c>
      <c r="B6" s="224"/>
      <c r="C6" s="224"/>
      <c r="D6" s="224"/>
      <c r="E6" s="224"/>
      <c r="F6" s="224"/>
    </row>
    <row r="7" spans="1:9" ht="16.5" thickBot="1">
      <c r="A7" s="3"/>
      <c r="B7" s="3"/>
      <c r="C7" s="3"/>
      <c r="D7" s="3"/>
      <c r="E7" s="3"/>
      <c r="F7" s="3"/>
    </row>
    <row r="8" spans="1:9" ht="48" thickBot="1">
      <c r="A8" s="94" t="s">
        <v>31</v>
      </c>
      <c r="B8" s="4" t="s">
        <v>281</v>
      </c>
      <c r="C8" s="195" t="s">
        <v>32</v>
      </c>
      <c r="D8" s="194" t="s">
        <v>31</v>
      </c>
      <c r="E8" s="214" t="s">
        <v>282</v>
      </c>
      <c r="F8" s="155" t="s">
        <v>32</v>
      </c>
    </row>
    <row r="9" spans="1:9" ht="16.5" thickBot="1">
      <c r="A9" s="270" t="s">
        <v>33</v>
      </c>
      <c r="B9" s="271"/>
      <c r="C9" s="271"/>
      <c r="D9" s="256" t="s">
        <v>33</v>
      </c>
      <c r="E9" s="256"/>
      <c r="F9" s="256"/>
    </row>
    <row r="10" spans="1:9" ht="30.6" customHeight="1">
      <c r="A10" s="258" t="s">
        <v>34</v>
      </c>
      <c r="B10" s="259"/>
      <c r="C10" s="259"/>
      <c r="D10" s="288" t="s">
        <v>34</v>
      </c>
      <c r="E10" s="288"/>
      <c r="F10" s="288"/>
    </row>
    <row r="11" spans="1:9">
      <c r="A11" s="241" t="s">
        <v>35</v>
      </c>
      <c r="B11" s="242"/>
      <c r="C11" s="242"/>
      <c r="D11" s="256" t="s">
        <v>35</v>
      </c>
      <c r="E11" s="256"/>
      <c r="F11" s="256"/>
    </row>
    <row r="12" spans="1:9" ht="63">
      <c r="A12" s="5">
        <v>1</v>
      </c>
      <c r="B12" s="95" t="s">
        <v>201</v>
      </c>
      <c r="C12" s="157">
        <v>1510000</v>
      </c>
      <c r="D12" s="176">
        <v>1</v>
      </c>
      <c r="E12" s="90" t="s">
        <v>201</v>
      </c>
      <c r="F12" s="197">
        <f>1510000-82734</f>
        <v>1427266</v>
      </c>
      <c r="G12" s="209"/>
      <c r="I12" s="56"/>
    </row>
    <row r="13" spans="1:9">
      <c r="A13" s="5"/>
      <c r="B13" s="7" t="s">
        <v>36</v>
      </c>
      <c r="C13" s="158">
        <f>C12</f>
        <v>1510000</v>
      </c>
      <c r="D13" s="176"/>
      <c r="E13" s="7" t="s">
        <v>36</v>
      </c>
      <c r="F13" s="198">
        <f>F12</f>
        <v>1427266</v>
      </c>
      <c r="G13" s="209"/>
      <c r="I13" s="56"/>
    </row>
    <row r="14" spans="1:9">
      <c r="A14" s="241" t="s">
        <v>37</v>
      </c>
      <c r="B14" s="242"/>
      <c r="C14" s="242"/>
      <c r="D14" s="256" t="s">
        <v>37</v>
      </c>
      <c r="E14" s="256"/>
      <c r="F14" s="256"/>
      <c r="G14" s="209"/>
      <c r="I14" s="56"/>
    </row>
    <row r="15" spans="1:9" ht="31.5">
      <c r="A15" s="5">
        <v>1</v>
      </c>
      <c r="B15" s="96" t="s">
        <v>216</v>
      </c>
      <c r="C15" s="157">
        <v>6655330</v>
      </c>
      <c r="D15" s="176">
        <v>1</v>
      </c>
      <c r="E15" s="96" t="s">
        <v>217</v>
      </c>
      <c r="F15" s="199">
        <v>6655330</v>
      </c>
      <c r="G15" s="209"/>
      <c r="I15" s="56"/>
    </row>
    <row r="16" spans="1:9" ht="16.5" thickBot="1">
      <c r="A16" s="5"/>
      <c r="B16" s="7" t="s">
        <v>36</v>
      </c>
      <c r="C16" s="159">
        <f>C15</f>
        <v>6655330</v>
      </c>
      <c r="D16" s="176"/>
      <c r="E16" s="7" t="s">
        <v>36</v>
      </c>
      <c r="F16" s="155">
        <f>F15</f>
        <v>6655330</v>
      </c>
      <c r="G16" s="209"/>
      <c r="I16" s="56"/>
    </row>
    <row r="17" spans="1:9" ht="16.5" thickBot="1">
      <c r="A17" s="10"/>
      <c r="B17" s="11" t="s">
        <v>38</v>
      </c>
      <c r="C17" s="160">
        <f>C13+C16</f>
        <v>8165330</v>
      </c>
      <c r="D17" s="176"/>
      <c r="E17" s="7" t="s">
        <v>38</v>
      </c>
      <c r="F17" s="177">
        <f>F13+F16</f>
        <v>8082596</v>
      </c>
      <c r="G17" s="209"/>
      <c r="I17" s="56"/>
    </row>
    <row r="18" spans="1:9" ht="30.6" customHeight="1">
      <c r="A18" s="258" t="s">
        <v>162</v>
      </c>
      <c r="B18" s="259"/>
      <c r="C18" s="259"/>
      <c r="D18" s="288" t="s">
        <v>162</v>
      </c>
      <c r="E18" s="288"/>
      <c r="F18" s="288"/>
      <c r="G18" s="209"/>
      <c r="I18" s="56"/>
    </row>
    <row r="19" spans="1:9">
      <c r="A19" s="227" t="s">
        <v>39</v>
      </c>
      <c r="B19" s="228"/>
      <c r="C19" s="228"/>
      <c r="D19" s="289" t="s">
        <v>39</v>
      </c>
      <c r="E19" s="289"/>
      <c r="F19" s="289"/>
      <c r="G19" s="209"/>
      <c r="I19" s="56"/>
    </row>
    <row r="20" spans="1:9">
      <c r="A20" s="13">
        <v>1</v>
      </c>
      <c r="B20" s="97" t="s">
        <v>40</v>
      </c>
      <c r="C20" s="158">
        <v>5000000</v>
      </c>
      <c r="D20" s="146">
        <v>1</v>
      </c>
      <c r="E20" s="97" t="s">
        <v>40</v>
      </c>
      <c r="F20" s="200">
        <v>5000000</v>
      </c>
      <c r="G20" s="209"/>
      <c r="I20" s="56"/>
    </row>
    <row r="21" spans="1:9">
      <c r="A21" s="13"/>
      <c r="B21" s="7" t="s">
        <v>36</v>
      </c>
      <c r="C21" s="158">
        <f>C20</f>
        <v>5000000</v>
      </c>
      <c r="D21" s="146"/>
      <c r="E21" s="7" t="s">
        <v>36</v>
      </c>
      <c r="F21" s="200">
        <f>F20</f>
        <v>5000000</v>
      </c>
      <c r="G21" s="209"/>
      <c r="I21" s="56"/>
    </row>
    <row r="22" spans="1:9">
      <c r="A22" s="227" t="s">
        <v>41</v>
      </c>
      <c r="B22" s="228"/>
      <c r="C22" s="228"/>
      <c r="D22" s="289" t="s">
        <v>41</v>
      </c>
      <c r="E22" s="289"/>
      <c r="F22" s="289"/>
      <c r="G22" s="209"/>
      <c r="I22" s="56"/>
    </row>
    <row r="23" spans="1:9">
      <c r="A23" s="13">
        <v>1</v>
      </c>
      <c r="B23" s="97" t="s">
        <v>40</v>
      </c>
      <c r="C23" s="158">
        <v>3655000</v>
      </c>
      <c r="D23" s="146">
        <v>1</v>
      </c>
      <c r="E23" s="97" t="s">
        <v>40</v>
      </c>
      <c r="F23" s="200">
        <v>3655000</v>
      </c>
      <c r="G23" s="209"/>
      <c r="I23" s="56"/>
    </row>
    <row r="24" spans="1:9">
      <c r="A24" s="13"/>
      <c r="B24" s="7" t="s">
        <v>36</v>
      </c>
      <c r="C24" s="158">
        <f>C23</f>
        <v>3655000</v>
      </c>
      <c r="D24" s="146"/>
      <c r="E24" s="7" t="s">
        <v>36</v>
      </c>
      <c r="F24" s="200">
        <f>F23</f>
        <v>3655000</v>
      </c>
      <c r="G24" s="209"/>
      <c r="I24" s="56"/>
    </row>
    <row r="25" spans="1:9">
      <c r="A25" s="241" t="s">
        <v>42</v>
      </c>
      <c r="B25" s="242"/>
      <c r="C25" s="242"/>
      <c r="D25" s="256" t="s">
        <v>42</v>
      </c>
      <c r="E25" s="256"/>
      <c r="F25" s="256"/>
      <c r="G25" s="209"/>
      <c r="I25" s="56"/>
    </row>
    <row r="26" spans="1:9" ht="24" customHeight="1">
      <c r="A26" s="13">
        <v>1</v>
      </c>
      <c r="B26" s="90" t="s">
        <v>185</v>
      </c>
      <c r="C26" s="157">
        <v>1300000</v>
      </c>
      <c r="D26" s="146">
        <v>1</v>
      </c>
      <c r="E26" s="90" t="s">
        <v>283</v>
      </c>
      <c r="F26" s="199">
        <v>1300000</v>
      </c>
      <c r="G26" s="209"/>
      <c r="I26" s="56"/>
    </row>
    <row r="27" spans="1:9" ht="63">
      <c r="A27" s="13"/>
      <c r="B27" s="99"/>
      <c r="C27" s="196"/>
      <c r="D27" s="147">
        <v>2</v>
      </c>
      <c r="E27" s="148" t="s">
        <v>253</v>
      </c>
      <c r="F27" s="197">
        <v>195000</v>
      </c>
      <c r="G27" s="209"/>
      <c r="I27" s="56"/>
    </row>
    <row r="28" spans="1:9" ht="47.25">
      <c r="A28" s="13"/>
      <c r="B28" s="99"/>
      <c r="C28" s="196"/>
      <c r="D28" s="147">
        <v>3</v>
      </c>
      <c r="E28" s="148" t="s">
        <v>254</v>
      </c>
      <c r="F28" s="197">
        <v>32577</v>
      </c>
      <c r="G28" s="209"/>
      <c r="I28" s="56"/>
    </row>
    <row r="29" spans="1:9" ht="31.5">
      <c r="A29" s="13"/>
      <c r="B29" s="99"/>
      <c r="C29" s="196"/>
      <c r="D29" s="147">
        <v>4</v>
      </c>
      <c r="E29" s="148" t="s">
        <v>255</v>
      </c>
      <c r="F29" s="197">
        <v>16430</v>
      </c>
      <c r="G29" s="209"/>
      <c r="I29" s="56"/>
    </row>
    <row r="30" spans="1:9">
      <c r="A30" s="13"/>
      <c r="B30" s="14" t="s">
        <v>36</v>
      </c>
      <c r="C30" s="161">
        <f>C26</f>
        <v>1300000</v>
      </c>
      <c r="D30" s="146"/>
      <c r="E30" s="7" t="s">
        <v>36</v>
      </c>
      <c r="F30" s="177">
        <f>SUM(F26:F29)</f>
        <v>1544007</v>
      </c>
      <c r="G30" s="209"/>
      <c r="I30" s="56"/>
    </row>
    <row r="31" spans="1:9" s="141" customFormat="1" ht="22.5" customHeight="1">
      <c r="A31" s="297" t="s">
        <v>50</v>
      </c>
      <c r="B31" s="298"/>
      <c r="C31" s="298"/>
      <c r="D31" s="290" t="s">
        <v>50</v>
      </c>
      <c r="E31" s="290"/>
      <c r="F31" s="290"/>
      <c r="G31" s="209"/>
      <c r="I31" s="56"/>
    </row>
    <row r="32" spans="1:9" s="141" customFormat="1" ht="31.5">
      <c r="A32" s="142">
        <v>1</v>
      </c>
      <c r="B32" s="143" t="s">
        <v>212</v>
      </c>
      <c r="C32" s="162">
        <v>1499126</v>
      </c>
      <c r="D32" s="201">
        <v>1</v>
      </c>
      <c r="E32" s="143" t="s">
        <v>212</v>
      </c>
      <c r="F32" s="202">
        <v>1499126</v>
      </c>
      <c r="G32" s="209"/>
      <c r="H32" s="141" t="s">
        <v>280</v>
      </c>
      <c r="I32" s="56"/>
    </row>
    <row r="33" spans="1:9">
      <c r="A33" s="36"/>
      <c r="B33" s="14" t="s">
        <v>36</v>
      </c>
      <c r="C33" s="161">
        <f>C32</f>
        <v>1499126</v>
      </c>
      <c r="D33" s="146"/>
      <c r="E33" s="7" t="s">
        <v>36</v>
      </c>
      <c r="F33" s="155">
        <f>F32</f>
        <v>1499126</v>
      </c>
      <c r="G33" s="209"/>
      <c r="I33" s="56"/>
    </row>
    <row r="34" spans="1:9">
      <c r="A34" s="178"/>
      <c r="B34" s="14"/>
      <c r="C34" s="161"/>
      <c r="D34" s="226" t="s">
        <v>69</v>
      </c>
      <c r="E34" s="226"/>
      <c r="F34" s="226"/>
      <c r="G34" s="209"/>
      <c r="I34" s="56"/>
    </row>
    <row r="35" spans="1:9" ht="31.5">
      <c r="A35" s="178"/>
      <c r="B35" s="14"/>
      <c r="C35" s="161"/>
      <c r="D35" s="147">
        <v>1</v>
      </c>
      <c r="E35" s="148" t="s">
        <v>242</v>
      </c>
      <c r="F35" s="197">
        <v>128750</v>
      </c>
      <c r="G35" s="209"/>
      <c r="I35" s="56"/>
    </row>
    <row r="36" spans="1:9">
      <c r="A36" s="178"/>
      <c r="B36" s="14"/>
      <c r="C36" s="161"/>
      <c r="D36" s="146"/>
      <c r="E36" s="156" t="s">
        <v>36</v>
      </c>
      <c r="F36" s="177">
        <f>F35</f>
        <v>128750</v>
      </c>
      <c r="G36" s="209"/>
      <c r="I36" s="56"/>
    </row>
    <row r="37" spans="1:9">
      <c r="A37" s="178"/>
      <c r="B37" s="14"/>
      <c r="C37" s="161"/>
      <c r="D37" s="291" t="s">
        <v>243</v>
      </c>
      <c r="E37" s="291"/>
      <c r="F37" s="291"/>
      <c r="G37" s="209"/>
      <c r="I37" s="56"/>
    </row>
    <row r="38" spans="1:9" ht="31.5">
      <c r="A38" s="178"/>
      <c r="B38" s="14"/>
      <c r="C38" s="161"/>
      <c r="D38" s="147">
        <v>1</v>
      </c>
      <c r="E38" s="148" t="s">
        <v>244</v>
      </c>
      <c r="F38" s="197">
        <v>758967</v>
      </c>
      <c r="G38" s="209"/>
      <c r="I38" s="56"/>
    </row>
    <row r="39" spans="1:9">
      <c r="A39" s="178"/>
      <c r="B39" s="14"/>
      <c r="C39" s="161"/>
      <c r="D39" s="146"/>
      <c r="E39" s="156" t="s">
        <v>36</v>
      </c>
      <c r="F39" s="177">
        <f>F38</f>
        <v>758967</v>
      </c>
      <c r="G39" s="209"/>
      <c r="I39" s="56"/>
    </row>
    <row r="40" spans="1:9">
      <c r="A40" s="176"/>
      <c r="B40" s="7" t="s">
        <v>43</v>
      </c>
      <c r="C40" s="159">
        <f>C21+C24+C30+C33</f>
        <v>11454126</v>
      </c>
      <c r="D40" s="176"/>
      <c r="E40" s="156" t="s">
        <v>43</v>
      </c>
      <c r="F40" s="177">
        <f>F21+F24+F30+F33+F36+F39</f>
        <v>12585850</v>
      </c>
      <c r="G40" s="209"/>
      <c r="I40" s="56"/>
    </row>
    <row r="41" spans="1:9">
      <c r="A41" s="295" t="s">
        <v>44</v>
      </c>
      <c r="B41" s="296"/>
      <c r="C41" s="296"/>
      <c r="D41" s="288" t="s">
        <v>44</v>
      </c>
      <c r="E41" s="288"/>
      <c r="F41" s="288"/>
      <c r="G41" s="209"/>
      <c r="I41" s="56"/>
    </row>
    <row r="42" spans="1:9">
      <c r="A42" s="227" t="s">
        <v>42</v>
      </c>
      <c r="B42" s="228"/>
      <c r="C42" s="228"/>
      <c r="D42" s="289" t="s">
        <v>42</v>
      </c>
      <c r="E42" s="289"/>
      <c r="F42" s="289"/>
      <c r="G42" s="209"/>
      <c r="I42" s="56"/>
    </row>
    <row r="43" spans="1:9" ht="39" customHeight="1">
      <c r="A43" s="13">
        <v>1</v>
      </c>
      <c r="B43" s="97" t="s">
        <v>45</v>
      </c>
      <c r="C43" s="163">
        <f>1800000+400000</f>
        <v>2200000</v>
      </c>
      <c r="D43" s="146">
        <v>1</v>
      </c>
      <c r="E43" s="97" t="s">
        <v>45</v>
      </c>
      <c r="F43" s="203">
        <f>1800000+400000</f>
        <v>2200000</v>
      </c>
      <c r="G43" s="209"/>
      <c r="I43" s="56"/>
    </row>
    <row r="44" spans="1:9" ht="16.5" thickBot="1">
      <c r="A44" s="13"/>
      <c r="B44" s="7" t="s">
        <v>36</v>
      </c>
      <c r="C44" s="158">
        <f>C43</f>
        <v>2200000</v>
      </c>
      <c r="D44" s="146"/>
      <c r="E44" s="7" t="s">
        <v>36</v>
      </c>
      <c r="F44" s="200">
        <f>F43</f>
        <v>2200000</v>
      </c>
      <c r="G44" s="209"/>
      <c r="I44" s="56"/>
    </row>
    <row r="45" spans="1:9" ht="21.75" customHeight="1" thickBot="1">
      <c r="A45" s="17"/>
      <c r="B45" s="11" t="s">
        <v>46</v>
      </c>
      <c r="C45" s="160">
        <f>C44</f>
        <v>2200000</v>
      </c>
      <c r="D45" s="176"/>
      <c r="E45" s="7" t="s">
        <v>46</v>
      </c>
      <c r="F45" s="155">
        <f>F44</f>
        <v>2200000</v>
      </c>
      <c r="G45" s="209"/>
      <c r="I45" s="56"/>
    </row>
    <row r="46" spans="1:9" ht="16.5" thickBot="1">
      <c r="A46" s="279" t="s">
        <v>186</v>
      </c>
      <c r="B46" s="280"/>
      <c r="C46" s="280"/>
      <c r="D46" s="288" t="s">
        <v>186</v>
      </c>
      <c r="E46" s="288"/>
      <c r="F46" s="288"/>
      <c r="G46" s="209"/>
      <c r="I46" s="56"/>
    </row>
    <row r="47" spans="1:9">
      <c r="A47" s="293" t="s">
        <v>35</v>
      </c>
      <c r="B47" s="294"/>
      <c r="C47" s="294"/>
      <c r="D47" s="256" t="s">
        <v>35</v>
      </c>
      <c r="E47" s="256"/>
      <c r="F47" s="256"/>
      <c r="G47" s="209"/>
      <c r="I47" s="56"/>
    </row>
    <row r="48" spans="1:9" ht="63.75" thickBot="1">
      <c r="A48" s="5">
        <v>1</v>
      </c>
      <c r="B48" s="90" t="s">
        <v>226</v>
      </c>
      <c r="C48" s="157">
        <v>3325995</v>
      </c>
      <c r="D48" s="176">
        <v>1</v>
      </c>
      <c r="E48" s="90" t="s">
        <v>227</v>
      </c>
      <c r="F48" s="199">
        <v>3325995</v>
      </c>
      <c r="G48" s="209"/>
      <c r="I48" s="56"/>
    </row>
    <row r="49" spans="1:9" ht="21.75" customHeight="1" thickBot="1">
      <c r="A49" s="10"/>
      <c r="B49" s="11" t="s">
        <v>36</v>
      </c>
      <c r="C49" s="164">
        <f>C48</f>
        <v>3325995</v>
      </c>
      <c r="D49" s="176"/>
      <c r="E49" s="7" t="s">
        <v>36</v>
      </c>
      <c r="F49" s="200">
        <f>F48</f>
        <v>3325995</v>
      </c>
      <c r="G49" s="209"/>
      <c r="I49" s="56"/>
    </row>
    <row r="50" spans="1:9">
      <c r="A50" s="293" t="s">
        <v>37</v>
      </c>
      <c r="B50" s="294"/>
      <c r="C50" s="294"/>
      <c r="D50" s="256" t="s">
        <v>37</v>
      </c>
      <c r="E50" s="256"/>
      <c r="F50" s="256"/>
      <c r="G50" s="209"/>
      <c r="I50" s="56"/>
    </row>
    <row r="51" spans="1:9" ht="47.25">
      <c r="A51" s="5">
        <v>1</v>
      </c>
      <c r="B51" s="97" t="s">
        <v>47</v>
      </c>
      <c r="C51" s="157">
        <f>3615400+1844670</f>
        <v>5460070</v>
      </c>
      <c r="D51" s="176">
        <v>1</v>
      </c>
      <c r="E51" s="97" t="s">
        <v>47</v>
      </c>
      <c r="F51" s="199">
        <f>3615400+1844670</f>
        <v>5460070</v>
      </c>
      <c r="G51" s="209"/>
      <c r="I51" s="56"/>
    </row>
    <row r="52" spans="1:9" ht="21.75" customHeight="1" thickBot="1">
      <c r="A52" s="19"/>
      <c r="B52" s="20" t="s">
        <v>36</v>
      </c>
      <c r="C52" s="165">
        <f>C51</f>
        <v>5460070</v>
      </c>
      <c r="D52" s="176"/>
      <c r="E52" s="204" t="s">
        <v>36</v>
      </c>
      <c r="F52" s="155">
        <f>F51</f>
        <v>5460070</v>
      </c>
      <c r="G52" s="209"/>
      <c r="I52" s="56"/>
    </row>
    <row r="53" spans="1:9" ht="22.5" customHeight="1" thickBot="1">
      <c r="A53" s="21"/>
      <c r="B53" s="22" t="s">
        <v>48</v>
      </c>
      <c r="C53" s="166">
        <f>C49+C52</f>
        <v>8786065</v>
      </c>
      <c r="D53" s="176"/>
      <c r="E53" s="204" t="s">
        <v>48</v>
      </c>
      <c r="F53" s="155">
        <f>F49+F52</f>
        <v>8786065</v>
      </c>
      <c r="G53" s="209"/>
      <c r="I53" s="56"/>
    </row>
    <row r="54" spans="1:9" ht="30.6" customHeight="1">
      <c r="A54" s="258" t="s">
        <v>49</v>
      </c>
      <c r="B54" s="259"/>
      <c r="C54" s="259"/>
      <c r="D54" s="288" t="s">
        <v>49</v>
      </c>
      <c r="E54" s="288"/>
      <c r="F54" s="288"/>
      <c r="G54" s="209"/>
      <c r="I54" s="56"/>
    </row>
    <row r="55" spans="1:9">
      <c r="A55" s="227" t="s">
        <v>50</v>
      </c>
      <c r="B55" s="228"/>
      <c r="C55" s="228"/>
      <c r="D55" s="289" t="s">
        <v>50</v>
      </c>
      <c r="E55" s="289"/>
      <c r="F55" s="289"/>
      <c r="G55" s="209"/>
      <c r="I55" s="56"/>
    </row>
    <row r="56" spans="1:9" ht="63">
      <c r="A56" s="5">
        <v>1</v>
      </c>
      <c r="B56" s="90" t="s">
        <v>203</v>
      </c>
      <c r="C56" s="6">
        <f>13007588-368831</f>
        <v>12638757</v>
      </c>
      <c r="D56" s="5">
        <v>1</v>
      </c>
      <c r="E56" s="90" t="s">
        <v>203</v>
      </c>
      <c r="F56" s="6">
        <f>13007588-368831</f>
        <v>12638757</v>
      </c>
      <c r="G56" s="209"/>
      <c r="I56" s="56"/>
    </row>
    <row r="57" spans="1:9" ht="63">
      <c r="A57" s="5">
        <v>2</v>
      </c>
      <c r="B57" s="90" t="s">
        <v>258</v>
      </c>
      <c r="C57" s="6">
        <v>2571181</v>
      </c>
      <c r="D57" s="5">
        <v>2</v>
      </c>
      <c r="E57" s="90" t="s">
        <v>257</v>
      </c>
      <c r="F57" s="145">
        <v>4111704</v>
      </c>
      <c r="G57" s="209"/>
      <c r="I57" s="56"/>
    </row>
    <row r="58" spans="1:9" ht="47.25">
      <c r="A58" s="5">
        <v>3</v>
      </c>
      <c r="B58" s="90" t="s">
        <v>51</v>
      </c>
      <c r="C58" s="6">
        <v>4120300</v>
      </c>
      <c r="D58" s="5">
        <v>3</v>
      </c>
      <c r="E58" s="90" t="s">
        <v>51</v>
      </c>
      <c r="F58" s="145">
        <v>3798929</v>
      </c>
      <c r="G58" s="209"/>
      <c r="I58" s="56"/>
    </row>
    <row r="59" spans="1:9" ht="63">
      <c r="A59" s="5">
        <v>4</v>
      </c>
      <c r="B59" s="90" t="s">
        <v>259</v>
      </c>
      <c r="C59" s="6">
        <v>4284372</v>
      </c>
      <c r="D59" s="5">
        <v>4</v>
      </c>
      <c r="E59" s="90" t="s">
        <v>259</v>
      </c>
      <c r="F59" s="145">
        <v>1406790</v>
      </c>
      <c r="G59" s="209"/>
      <c r="I59" s="56"/>
    </row>
    <row r="60" spans="1:9" ht="47.25">
      <c r="A60" s="13">
        <v>5</v>
      </c>
      <c r="B60" s="97" t="s">
        <v>265</v>
      </c>
      <c r="C60" s="24">
        <v>1236666</v>
      </c>
      <c r="D60" s="13">
        <v>5</v>
      </c>
      <c r="E60" s="97" t="s">
        <v>264</v>
      </c>
      <c r="F60" s="152">
        <v>2156084</v>
      </c>
      <c r="G60" s="209"/>
      <c r="I60" s="56"/>
    </row>
    <row r="61" spans="1:9" ht="47.25">
      <c r="A61" s="25">
        <v>6</v>
      </c>
      <c r="B61" s="95" t="s">
        <v>204</v>
      </c>
      <c r="C61" s="26">
        <v>195000</v>
      </c>
      <c r="D61" s="25"/>
      <c r="E61" s="206" t="s">
        <v>252</v>
      </c>
      <c r="F61" s="26"/>
      <c r="G61" s="209"/>
      <c r="I61" s="56"/>
    </row>
    <row r="62" spans="1:9" ht="47.25">
      <c r="A62" s="13">
        <v>7</v>
      </c>
      <c r="B62" s="90" t="s">
        <v>202</v>
      </c>
      <c r="C62" s="6">
        <v>801430</v>
      </c>
      <c r="D62" s="13">
        <v>6</v>
      </c>
      <c r="E62" s="90" t="s">
        <v>266</v>
      </c>
      <c r="F62" s="6">
        <v>801430</v>
      </c>
      <c r="G62" s="209"/>
      <c r="I62" s="56"/>
    </row>
    <row r="63" spans="1:9" ht="47.25">
      <c r="A63" s="13">
        <v>8</v>
      </c>
      <c r="B63" s="96" t="s">
        <v>30</v>
      </c>
      <c r="C63" s="24">
        <v>1254664</v>
      </c>
      <c r="D63" s="13">
        <v>7</v>
      </c>
      <c r="E63" s="96" t="s">
        <v>30</v>
      </c>
      <c r="F63" s="152">
        <v>933956</v>
      </c>
      <c r="G63" s="209"/>
      <c r="I63" s="56"/>
    </row>
    <row r="64" spans="1:9" ht="47.25">
      <c r="A64" s="25">
        <v>9</v>
      </c>
      <c r="B64" s="98" t="s">
        <v>52</v>
      </c>
      <c r="C64" s="27">
        <v>308531</v>
      </c>
      <c r="D64" s="13">
        <v>8</v>
      </c>
      <c r="E64" s="98" t="s">
        <v>52</v>
      </c>
      <c r="F64" s="205">
        <v>277899</v>
      </c>
      <c r="G64" s="209"/>
      <c r="I64" s="56"/>
    </row>
    <row r="65" spans="1:9" ht="31.5">
      <c r="A65" s="5">
        <v>10</v>
      </c>
      <c r="B65" s="90" t="s">
        <v>53</v>
      </c>
      <c r="C65" s="6">
        <v>250000</v>
      </c>
      <c r="D65" s="13">
        <v>9</v>
      </c>
      <c r="E65" s="90" t="s">
        <v>53</v>
      </c>
      <c r="F65" s="145">
        <v>47268</v>
      </c>
      <c r="G65" s="209"/>
      <c r="I65" s="56"/>
    </row>
    <row r="66" spans="1:9" ht="31.5">
      <c r="A66" s="5">
        <v>11</v>
      </c>
      <c r="B66" s="90" t="s">
        <v>54</v>
      </c>
      <c r="C66" s="6">
        <v>250000</v>
      </c>
      <c r="D66" s="13">
        <v>10</v>
      </c>
      <c r="E66" s="90" t="s">
        <v>54</v>
      </c>
      <c r="F66" s="145">
        <v>13743</v>
      </c>
      <c r="G66" s="209"/>
      <c r="I66" s="56"/>
    </row>
    <row r="67" spans="1:9" ht="31.5">
      <c r="A67" s="5">
        <v>12</v>
      </c>
      <c r="B67" s="90" t="s">
        <v>55</v>
      </c>
      <c r="C67" s="6">
        <v>250000</v>
      </c>
      <c r="D67" s="13">
        <v>11</v>
      </c>
      <c r="E67" s="90" t="s">
        <v>55</v>
      </c>
      <c r="F67" s="145">
        <v>13693</v>
      </c>
      <c r="G67" s="209"/>
      <c r="I67" s="56"/>
    </row>
    <row r="68" spans="1:9" ht="31.5">
      <c r="A68" s="5">
        <v>13</v>
      </c>
      <c r="B68" s="90" t="s">
        <v>56</v>
      </c>
      <c r="C68" s="6">
        <v>250000</v>
      </c>
      <c r="D68" s="13">
        <v>12</v>
      </c>
      <c r="E68" s="90" t="s">
        <v>56</v>
      </c>
      <c r="F68" s="145">
        <v>47440</v>
      </c>
      <c r="G68" s="209"/>
      <c r="I68" s="56"/>
    </row>
    <row r="69" spans="1:9" ht="31.5">
      <c r="A69" s="5">
        <v>14</v>
      </c>
      <c r="B69" s="90" t="s">
        <v>57</v>
      </c>
      <c r="C69" s="6">
        <v>250000</v>
      </c>
      <c r="D69" s="13">
        <v>13</v>
      </c>
      <c r="E69" s="90" t="s">
        <v>57</v>
      </c>
      <c r="F69" s="145">
        <v>11860</v>
      </c>
      <c r="G69" s="209"/>
      <c r="I69" s="56"/>
    </row>
    <row r="70" spans="1:9" ht="79.5" thickBot="1">
      <c r="A70" s="28">
        <v>15</v>
      </c>
      <c r="B70" s="99" t="s">
        <v>200</v>
      </c>
      <c r="C70" s="6">
        <v>108751</v>
      </c>
      <c r="D70" s="13">
        <v>14</v>
      </c>
      <c r="E70" s="99" t="s">
        <v>200</v>
      </c>
      <c r="F70" s="6">
        <v>108751</v>
      </c>
      <c r="G70" s="209"/>
      <c r="I70" s="56"/>
    </row>
    <row r="71" spans="1:9">
      <c r="A71" s="29"/>
      <c r="B71" s="30" t="s">
        <v>36</v>
      </c>
      <c r="C71" s="31">
        <f>SUM(C56:C70)</f>
        <v>28769652</v>
      </c>
      <c r="D71" s="25"/>
      <c r="E71" s="7" t="s">
        <v>36</v>
      </c>
      <c r="F71" s="31">
        <f>SUM(F56:F70)</f>
        <v>26368304</v>
      </c>
      <c r="G71" s="209"/>
      <c r="I71" s="56"/>
    </row>
    <row r="72" spans="1:9">
      <c r="A72" s="227" t="s">
        <v>58</v>
      </c>
      <c r="B72" s="228"/>
      <c r="C72" s="229"/>
      <c r="D72" s="227" t="s">
        <v>58</v>
      </c>
      <c r="E72" s="228"/>
      <c r="F72" s="229"/>
      <c r="G72" s="209"/>
      <c r="I72" s="56"/>
    </row>
    <row r="73" spans="1:9" ht="47.25">
      <c r="A73" s="13">
        <v>1</v>
      </c>
      <c r="B73" s="90" t="s">
        <v>205</v>
      </c>
      <c r="C73" s="6">
        <f>2500000</f>
        <v>2500000</v>
      </c>
      <c r="D73" s="13">
        <v>1</v>
      </c>
      <c r="E73" s="90" t="s">
        <v>205</v>
      </c>
      <c r="F73" s="6">
        <f>2500000</f>
        <v>2500000</v>
      </c>
      <c r="G73" s="209"/>
      <c r="I73" s="56"/>
    </row>
    <row r="74" spans="1:9">
      <c r="A74" s="13"/>
      <c r="B74" s="32" t="s">
        <v>36</v>
      </c>
      <c r="C74" s="8">
        <f>C73</f>
        <v>2500000</v>
      </c>
      <c r="D74" s="13"/>
      <c r="E74" s="32" t="s">
        <v>36</v>
      </c>
      <c r="F74" s="8">
        <f>F73</f>
        <v>2500000</v>
      </c>
      <c r="G74" s="209"/>
      <c r="I74" s="56"/>
    </row>
    <row r="75" spans="1:9">
      <c r="A75" s="227" t="s">
        <v>42</v>
      </c>
      <c r="B75" s="228"/>
      <c r="C75" s="229"/>
      <c r="D75" s="227" t="s">
        <v>42</v>
      </c>
      <c r="E75" s="228"/>
      <c r="F75" s="229"/>
      <c r="G75" s="209"/>
      <c r="I75" s="56"/>
    </row>
    <row r="76" spans="1:9" ht="63">
      <c r="A76" s="5">
        <v>1</v>
      </c>
      <c r="B76" s="100" t="s">
        <v>206</v>
      </c>
      <c r="C76" s="6">
        <f>2077897+1621602</f>
        <v>3699499</v>
      </c>
      <c r="D76" s="5">
        <v>1</v>
      </c>
      <c r="E76" s="100" t="s">
        <v>206</v>
      </c>
      <c r="F76" s="145">
        <v>5062191</v>
      </c>
      <c r="G76" s="209"/>
      <c r="I76" s="56"/>
    </row>
    <row r="77" spans="1:9">
      <c r="A77" s="13"/>
      <c r="B77" s="7" t="s">
        <v>36</v>
      </c>
      <c r="C77" s="8">
        <f>C76</f>
        <v>3699499</v>
      </c>
      <c r="D77" s="13"/>
      <c r="E77" s="7" t="s">
        <v>36</v>
      </c>
      <c r="F77" s="179">
        <f>F76</f>
        <v>5062191</v>
      </c>
      <c r="G77" s="209"/>
      <c r="I77" s="56"/>
    </row>
    <row r="78" spans="1:9">
      <c r="A78" s="241" t="s">
        <v>35</v>
      </c>
      <c r="B78" s="242"/>
      <c r="C78" s="243"/>
      <c r="D78" s="241" t="s">
        <v>35</v>
      </c>
      <c r="E78" s="242"/>
      <c r="F78" s="243"/>
      <c r="G78" s="209"/>
      <c r="I78" s="56"/>
    </row>
    <row r="79" spans="1:9" ht="47.25">
      <c r="A79" s="5">
        <v>1</v>
      </c>
      <c r="B79" s="90" t="s">
        <v>59</v>
      </c>
      <c r="C79" s="6">
        <v>5050000</v>
      </c>
      <c r="D79" s="5">
        <v>1</v>
      </c>
      <c r="E79" s="90" t="s">
        <v>59</v>
      </c>
      <c r="F79" s="6">
        <v>5050000</v>
      </c>
      <c r="G79" s="209"/>
      <c r="I79" s="56"/>
    </row>
    <row r="80" spans="1:9" ht="31.5">
      <c r="A80" s="5">
        <v>2</v>
      </c>
      <c r="B80" s="90" t="s">
        <v>60</v>
      </c>
      <c r="C80" s="24">
        <v>600000</v>
      </c>
      <c r="D80" s="5">
        <v>2</v>
      </c>
      <c r="E80" s="90" t="s">
        <v>60</v>
      </c>
      <c r="F80" s="152">
        <f>600000+82734</f>
        <v>682734</v>
      </c>
      <c r="G80" s="209"/>
      <c r="I80" s="56"/>
    </row>
    <row r="81" spans="1:9" ht="31.5">
      <c r="A81" s="5">
        <v>3</v>
      </c>
      <c r="B81" s="90" t="s">
        <v>61</v>
      </c>
      <c r="C81" s="24">
        <f>6689512+6600000</f>
        <v>13289512</v>
      </c>
      <c r="D81" s="5">
        <v>3</v>
      </c>
      <c r="E81" s="90" t="s">
        <v>61</v>
      </c>
      <c r="F81" s="24">
        <f>6689512+6600000</f>
        <v>13289512</v>
      </c>
      <c r="G81" s="209"/>
      <c r="I81" s="56"/>
    </row>
    <row r="82" spans="1:9" ht="31.5">
      <c r="A82" s="5">
        <v>4</v>
      </c>
      <c r="B82" s="90" t="s">
        <v>62</v>
      </c>
      <c r="C82" s="24">
        <f>500000+2000000</f>
        <v>2500000</v>
      </c>
      <c r="D82" s="5">
        <v>4</v>
      </c>
      <c r="E82" s="90" t="s">
        <v>239</v>
      </c>
      <c r="F82" s="24">
        <f>500000+2000000</f>
        <v>2500000</v>
      </c>
      <c r="G82" s="209"/>
      <c r="I82" s="56"/>
    </row>
    <row r="83" spans="1:9">
      <c r="A83" s="5">
        <v>5</v>
      </c>
      <c r="B83" s="100" t="s">
        <v>63</v>
      </c>
      <c r="C83" s="24">
        <v>951203</v>
      </c>
      <c r="D83" s="5">
        <v>5</v>
      </c>
      <c r="E83" s="100" t="s">
        <v>63</v>
      </c>
      <c r="F83" s="152">
        <v>1051203</v>
      </c>
      <c r="G83" s="209"/>
      <c r="I83" s="56"/>
    </row>
    <row r="84" spans="1:9" ht="47.25">
      <c r="A84" s="5">
        <v>6</v>
      </c>
      <c r="B84" s="100" t="s">
        <v>187</v>
      </c>
      <c r="C84" s="24">
        <v>1000000</v>
      </c>
      <c r="D84" s="5">
        <v>6</v>
      </c>
      <c r="E84" s="100" t="s">
        <v>187</v>
      </c>
      <c r="F84" s="152">
        <v>1154671</v>
      </c>
      <c r="G84" s="209"/>
      <c r="I84" s="56"/>
    </row>
    <row r="85" spans="1:9" ht="47.25">
      <c r="A85" s="5">
        <v>7</v>
      </c>
      <c r="B85" s="101" t="s">
        <v>228</v>
      </c>
      <c r="C85" s="46">
        <v>4600000</v>
      </c>
      <c r="D85" s="5">
        <v>7</v>
      </c>
      <c r="E85" s="101" t="s">
        <v>240</v>
      </c>
      <c r="F85" s="168">
        <f>3978390+1237-185000</f>
        <v>3794627</v>
      </c>
      <c r="G85" s="209"/>
      <c r="I85" s="56"/>
    </row>
    <row r="86" spans="1:9" ht="18.75" customHeight="1">
      <c r="A86" s="5"/>
      <c r="B86" s="7" t="s">
        <v>36</v>
      </c>
      <c r="C86" s="8">
        <f>C79+C80+C81+C83+C82+C84+C85</f>
        <v>27990715</v>
      </c>
      <c r="D86" s="5"/>
      <c r="E86" s="7" t="s">
        <v>36</v>
      </c>
      <c r="F86" s="179">
        <f>F79+F80+F81+F83+F82+F84+F85</f>
        <v>27522747</v>
      </c>
      <c r="G86" s="209"/>
      <c r="I86" s="56"/>
    </row>
    <row r="87" spans="1:9">
      <c r="A87" s="241" t="s">
        <v>64</v>
      </c>
      <c r="B87" s="242"/>
      <c r="C87" s="243"/>
      <c r="D87" s="241" t="s">
        <v>64</v>
      </c>
      <c r="E87" s="242"/>
      <c r="F87" s="243"/>
      <c r="G87" s="209"/>
      <c r="I87" s="56"/>
    </row>
    <row r="88" spans="1:9" ht="78.75">
      <c r="A88" s="5">
        <v>1</v>
      </c>
      <c r="B88" s="100" t="s">
        <v>188</v>
      </c>
      <c r="C88" s="6">
        <v>1000000</v>
      </c>
      <c r="D88" s="5">
        <v>1</v>
      </c>
      <c r="E88" s="100" t="s">
        <v>188</v>
      </c>
      <c r="F88" s="6">
        <v>1000000</v>
      </c>
      <c r="G88" s="209"/>
      <c r="I88" s="56"/>
    </row>
    <row r="89" spans="1:9">
      <c r="A89" s="5">
        <v>2</v>
      </c>
      <c r="B89" s="100" t="s">
        <v>63</v>
      </c>
      <c r="C89" s="6">
        <v>345892</v>
      </c>
      <c r="D89" s="5">
        <v>2</v>
      </c>
      <c r="E89" s="100" t="s">
        <v>63</v>
      </c>
      <c r="F89" s="6">
        <v>345892</v>
      </c>
      <c r="G89" s="209"/>
      <c r="I89" s="56"/>
    </row>
    <row r="90" spans="1:9" ht="31.5">
      <c r="A90" s="5">
        <v>3</v>
      </c>
      <c r="B90" s="100" t="s">
        <v>65</v>
      </c>
      <c r="C90" s="6">
        <f>1070285+490225+1200000</f>
        <v>2760510</v>
      </c>
      <c r="D90" s="5">
        <v>3</v>
      </c>
      <c r="E90" s="100" t="s">
        <v>65</v>
      </c>
      <c r="F90" s="145">
        <f>6500283-157732-206193</f>
        <v>6136358</v>
      </c>
      <c r="G90" s="209"/>
      <c r="I90" s="56"/>
    </row>
    <row r="91" spans="1:9" ht="73.150000000000006" customHeight="1">
      <c r="A91" s="5">
        <v>4</v>
      </c>
      <c r="B91" s="90" t="s">
        <v>231</v>
      </c>
      <c r="C91" s="6">
        <v>717874</v>
      </c>
      <c r="D91" s="5">
        <v>4</v>
      </c>
      <c r="E91" s="90" t="s">
        <v>232</v>
      </c>
      <c r="F91" s="145">
        <f>1631331-48906</f>
        <v>1582425</v>
      </c>
      <c r="G91" s="209"/>
      <c r="I91" s="56"/>
    </row>
    <row r="92" spans="1:9">
      <c r="A92" s="5"/>
      <c r="B92" s="7" t="s">
        <v>36</v>
      </c>
      <c r="C92" s="8">
        <f>C88+C89+C90+C91</f>
        <v>4824276</v>
      </c>
      <c r="D92" s="5"/>
      <c r="E92" s="7" t="s">
        <v>36</v>
      </c>
      <c r="F92" s="179">
        <f>F88+F89+F90+F91</f>
        <v>9064675</v>
      </c>
      <c r="G92" s="209"/>
      <c r="I92" s="56"/>
    </row>
    <row r="93" spans="1:9">
      <c r="A93" s="241" t="s">
        <v>66</v>
      </c>
      <c r="B93" s="242"/>
      <c r="C93" s="243"/>
      <c r="D93" s="241" t="s">
        <v>66</v>
      </c>
      <c r="E93" s="242"/>
      <c r="F93" s="243"/>
      <c r="G93" s="209"/>
      <c r="I93" s="56"/>
    </row>
    <row r="94" spans="1:9" ht="31.5">
      <c r="A94" s="5">
        <v>1</v>
      </c>
      <c r="B94" s="102" t="s">
        <v>184</v>
      </c>
      <c r="C94" s="6">
        <v>2500000</v>
      </c>
      <c r="D94" s="5">
        <v>1</v>
      </c>
      <c r="E94" s="102" t="s">
        <v>184</v>
      </c>
      <c r="F94" s="6">
        <v>2500000</v>
      </c>
      <c r="G94" s="209"/>
      <c r="I94" s="56"/>
    </row>
    <row r="95" spans="1:9" ht="50.25" customHeight="1">
      <c r="A95" s="5">
        <v>2</v>
      </c>
      <c r="B95" s="100" t="s">
        <v>67</v>
      </c>
      <c r="C95" s="6">
        <v>2089352</v>
      </c>
      <c r="D95" s="5">
        <v>2</v>
      </c>
      <c r="E95" s="154" t="s">
        <v>286</v>
      </c>
      <c r="F95" s="145">
        <f>2080000+335000</f>
        <v>2415000</v>
      </c>
      <c r="G95" s="209"/>
      <c r="I95" s="56"/>
    </row>
    <row r="96" spans="1:9">
      <c r="A96" s="5">
        <v>3</v>
      </c>
      <c r="B96" s="100" t="s">
        <v>68</v>
      </c>
      <c r="C96" s="6">
        <v>1008810</v>
      </c>
      <c r="D96" s="5">
        <v>3</v>
      </c>
      <c r="E96" s="100" t="s">
        <v>68</v>
      </c>
      <c r="F96" s="145">
        <v>855250</v>
      </c>
      <c r="G96" s="209"/>
      <c r="I96" s="56"/>
    </row>
    <row r="97" spans="1:9" ht="40.5" customHeight="1">
      <c r="A97" s="5"/>
      <c r="B97" s="100"/>
      <c r="C97" s="6"/>
      <c r="D97" s="153">
        <v>4</v>
      </c>
      <c r="E97" s="154" t="s">
        <v>267</v>
      </c>
      <c r="F97" s="145">
        <v>199500</v>
      </c>
      <c r="G97" s="209"/>
      <c r="I97" s="56"/>
    </row>
    <row r="98" spans="1:9">
      <c r="A98" s="5"/>
      <c r="B98" s="7" t="s">
        <v>36</v>
      </c>
      <c r="C98" s="9">
        <f>C94+C95+C96</f>
        <v>5598162</v>
      </c>
      <c r="D98" s="5"/>
      <c r="E98" s="7" t="s">
        <v>36</v>
      </c>
      <c r="F98" s="149">
        <f>SUM(F94:F97)</f>
        <v>5969750</v>
      </c>
      <c r="G98" s="209"/>
      <c r="I98" s="56"/>
    </row>
    <row r="99" spans="1:9">
      <c r="A99" s="241" t="s">
        <v>69</v>
      </c>
      <c r="B99" s="242"/>
      <c r="C99" s="243"/>
      <c r="D99" s="241" t="s">
        <v>69</v>
      </c>
      <c r="E99" s="242"/>
      <c r="F99" s="243"/>
      <c r="G99" s="209"/>
      <c r="I99" s="56"/>
    </row>
    <row r="100" spans="1:9" ht="47.25">
      <c r="A100" s="5">
        <v>1</v>
      </c>
      <c r="B100" s="90" t="s">
        <v>236</v>
      </c>
      <c r="C100" s="24">
        <f>3235000+750000+2070000</f>
        <v>6055000</v>
      </c>
      <c r="D100" s="5">
        <v>1</v>
      </c>
      <c r="E100" s="90" t="s">
        <v>236</v>
      </c>
      <c r="F100" s="152">
        <v>6032995</v>
      </c>
      <c r="G100" s="209"/>
      <c r="I100" s="56"/>
    </row>
    <row r="101" spans="1:9">
      <c r="A101" s="5">
        <v>2</v>
      </c>
      <c r="B101" s="100" t="s">
        <v>70</v>
      </c>
      <c r="C101" s="6">
        <v>750000</v>
      </c>
      <c r="D101" s="5">
        <v>2</v>
      </c>
      <c r="E101" s="100" t="s">
        <v>70</v>
      </c>
      <c r="F101" s="145">
        <f>750000-80000</f>
        <v>670000</v>
      </c>
      <c r="G101" s="209"/>
      <c r="I101" s="56"/>
    </row>
    <row r="102" spans="1:9" ht="31.5">
      <c r="A102" s="5">
        <v>3</v>
      </c>
      <c r="B102" s="100" t="s">
        <v>71</v>
      </c>
      <c r="C102" s="6">
        <v>1785000</v>
      </c>
      <c r="D102" s="5">
        <v>3</v>
      </c>
      <c r="E102" s="100" t="s">
        <v>71</v>
      </c>
      <c r="F102" s="145">
        <f>1785000-262503</f>
        <v>1522497</v>
      </c>
      <c r="G102" s="209"/>
      <c r="I102" s="56"/>
    </row>
    <row r="103" spans="1:9">
      <c r="A103" s="5"/>
      <c r="B103" s="100"/>
      <c r="C103" s="6"/>
      <c r="D103" s="153">
        <v>4</v>
      </c>
      <c r="E103" s="193" t="s">
        <v>256</v>
      </c>
      <c r="F103" s="145">
        <v>197534</v>
      </c>
      <c r="G103" s="209"/>
      <c r="I103" s="56"/>
    </row>
    <row r="104" spans="1:9" ht="31.5">
      <c r="A104" s="5"/>
      <c r="B104" s="100"/>
      <c r="C104" s="6"/>
      <c r="D104" s="153">
        <v>5</v>
      </c>
      <c r="E104" s="193" t="s">
        <v>268</v>
      </c>
      <c r="F104" s="145">
        <v>57013</v>
      </c>
      <c r="G104" s="209"/>
      <c r="I104" s="56"/>
    </row>
    <row r="105" spans="1:9">
      <c r="A105" s="5"/>
      <c r="B105" s="7" t="s">
        <v>36</v>
      </c>
      <c r="C105" s="9">
        <f>C100+C101+C102</f>
        <v>8590000</v>
      </c>
      <c r="D105" s="5"/>
      <c r="E105" s="7" t="s">
        <v>36</v>
      </c>
      <c r="F105" s="149">
        <f>F100+F101+F102+F103+F104</f>
        <v>8480039</v>
      </c>
      <c r="G105" s="209"/>
      <c r="I105" s="56"/>
    </row>
    <row r="106" spans="1:9">
      <c r="A106" s="241" t="s">
        <v>72</v>
      </c>
      <c r="B106" s="242"/>
      <c r="C106" s="243"/>
      <c r="D106" s="241" t="s">
        <v>72</v>
      </c>
      <c r="E106" s="242"/>
      <c r="F106" s="243"/>
      <c r="G106" s="209"/>
      <c r="I106" s="56"/>
    </row>
    <row r="107" spans="1:9" ht="31.5">
      <c r="A107" s="5">
        <v>1</v>
      </c>
      <c r="B107" s="100" t="s">
        <v>73</v>
      </c>
      <c r="C107" s="6">
        <v>864730</v>
      </c>
      <c r="D107" s="5">
        <v>1</v>
      </c>
      <c r="E107" s="100" t="s">
        <v>73</v>
      </c>
      <c r="F107" s="6">
        <v>864730</v>
      </c>
      <c r="G107" s="209"/>
      <c r="I107" s="56"/>
    </row>
    <row r="108" spans="1:9" ht="16.5" thickBot="1">
      <c r="A108" s="19">
        <v>2</v>
      </c>
      <c r="B108" s="103" t="s">
        <v>74</v>
      </c>
      <c r="C108" s="34">
        <v>850000</v>
      </c>
      <c r="D108" s="19">
        <v>2</v>
      </c>
      <c r="E108" s="103" t="s">
        <v>74</v>
      </c>
      <c r="F108" s="174">
        <v>700885</v>
      </c>
      <c r="G108" s="209"/>
      <c r="I108" s="56"/>
    </row>
    <row r="109" spans="1:9" ht="32.25" thickBot="1">
      <c r="A109" s="16"/>
      <c r="B109" s="170"/>
      <c r="C109" s="171"/>
      <c r="D109" s="172">
        <v>3</v>
      </c>
      <c r="E109" s="173" t="s">
        <v>234</v>
      </c>
      <c r="F109" s="175">
        <v>117878</v>
      </c>
      <c r="G109" s="209"/>
      <c r="I109" s="56"/>
    </row>
    <row r="110" spans="1:9" ht="16.5" thickBot="1">
      <c r="A110" s="10"/>
      <c r="B110" s="11" t="s">
        <v>36</v>
      </c>
      <c r="C110" s="35">
        <f>C107+C108</f>
        <v>1714730</v>
      </c>
      <c r="D110" s="10"/>
      <c r="E110" s="11" t="s">
        <v>36</v>
      </c>
      <c r="F110" s="187">
        <f>F107+F108+F109</f>
        <v>1683493</v>
      </c>
      <c r="G110" s="209"/>
      <c r="I110" s="56"/>
    </row>
    <row r="111" spans="1:9" ht="16.5" thickBot="1">
      <c r="A111" s="104"/>
      <c r="B111" s="85"/>
      <c r="C111" s="86"/>
      <c r="D111" s="104"/>
      <c r="E111" s="85"/>
      <c r="F111" s="86"/>
      <c r="G111" s="209"/>
      <c r="I111" s="56"/>
    </row>
    <row r="112" spans="1:9" ht="23.25" customHeight="1">
      <c r="A112" s="276" t="s">
        <v>75</v>
      </c>
      <c r="B112" s="277"/>
      <c r="C112" s="278"/>
      <c r="D112" s="276" t="s">
        <v>75</v>
      </c>
      <c r="E112" s="277"/>
      <c r="F112" s="278"/>
      <c r="G112" s="209"/>
      <c r="I112" s="56"/>
    </row>
    <row r="113" spans="1:9" ht="31.5">
      <c r="A113" s="5">
        <v>1</v>
      </c>
      <c r="B113" s="100" t="s">
        <v>76</v>
      </c>
      <c r="C113" s="6">
        <v>1283568</v>
      </c>
      <c r="D113" s="5">
        <v>1</v>
      </c>
      <c r="E113" s="100" t="s">
        <v>76</v>
      </c>
      <c r="F113" s="145">
        <f>1283568-8016</f>
        <v>1275552</v>
      </c>
      <c r="G113" s="209"/>
      <c r="I113" s="56"/>
    </row>
    <row r="114" spans="1:9" ht="31.5">
      <c r="A114" s="5">
        <v>2</v>
      </c>
      <c r="B114" s="100" t="s">
        <v>189</v>
      </c>
      <c r="C114" s="6">
        <v>450000</v>
      </c>
      <c r="D114" s="5">
        <v>2</v>
      </c>
      <c r="E114" s="100" t="s">
        <v>189</v>
      </c>
      <c r="F114" s="145">
        <v>377515</v>
      </c>
      <c r="G114" s="209"/>
      <c r="I114" s="56"/>
    </row>
    <row r="115" spans="1:9" ht="31.5">
      <c r="A115" s="5"/>
      <c r="B115" s="100"/>
      <c r="C115" s="6"/>
      <c r="D115" s="153">
        <v>3</v>
      </c>
      <c r="E115" s="154" t="s">
        <v>237</v>
      </c>
      <c r="F115" s="145">
        <v>72485</v>
      </c>
      <c r="G115" s="209"/>
      <c r="I115" s="56"/>
    </row>
    <row r="116" spans="1:9" ht="31.5">
      <c r="A116" s="5"/>
      <c r="B116" s="100"/>
      <c r="C116" s="6"/>
      <c r="D116" s="153">
        <v>4</v>
      </c>
      <c r="E116" s="154" t="s">
        <v>269</v>
      </c>
      <c r="F116" s="145">
        <v>47500</v>
      </c>
      <c r="G116" s="209"/>
      <c r="I116" s="56"/>
    </row>
    <row r="117" spans="1:9" ht="31.5">
      <c r="A117" s="5"/>
      <c r="B117" s="100"/>
      <c r="C117" s="6"/>
      <c r="D117" s="153">
        <v>5</v>
      </c>
      <c r="E117" s="154" t="s">
        <v>270</v>
      </c>
      <c r="F117" s="145">
        <f>48140+41258</f>
        <v>89398</v>
      </c>
      <c r="G117" s="209"/>
      <c r="I117" s="56"/>
    </row>
    <row r="118" spans="1:9">
      <c r="A118" s="13"/>
      <c r="B118" s="7" t="s">
        <v>36</v>
      </c>
      <c r="C118" s="8">
        <f>C113+C114</f>
        <v>1733568</v>
      </c>
      <c r="D118" s="13"/>
      <c r="E118" s="7" t="s">
        <v>36</v>
      </c>
      <c r="F118" s="179">
        <f>F113+F114+F115+F116+F117</f>
        <v>1862450</v>
      </c>
      <c r="G118" s="209"/>
      <c r="I118" s="56"/>
    </row>
    <row r="119" spans="1:9" ht="22.5" customHeight="1">
      <c r="A119" s="227" t="s">
        <v>77</v>
      </c>
      <c r="B119" s="228"/>
      <c r="C119" s="229"/>
      <c r="D119" s="227" t="s">
        <v>77</v>
      </c>
      <c r="E119" s="228"/>
      <c r="F119" s="229"/>
      <c r="G119" s="209"/>
      <c r="I119" s="56"/>
    </row>
    <row r="120" spans="1:9" ht="21" customHeight="1">
      <c r="A120" s="5">
        <v>1</v>
      </c>
      <c r="B120" s="100" t="s">
        <v>76</v>
      </c>
      <c r="C120" s="6">
        <v>299419</v>
      </c>
      <c r="D120" s="5">
        <v>1</v>
      </c>
      <c r="E120" s="100" t="s">
        <v>76</v>
      </c>
      <c r="F120" s="6">
        <v>299419</v>
      </c>
      <c r="G120" s="209"/>
      <c r="I120" s="56"/>
    </row>
    <row r="121" spans="1:9">
      <c r="A121" s="36"/>
      <c r="B121" s="14" t="s">
        <v>36</v>
      </c>
      <c r="C121" s="8">
        <f>C120</f>
        <v>299419</v>
      </c>
      <c r="D121" s="36"/>
      <c r="E121" s="14" t="s">
        <v>36</v>
      </c>
      <c r="F121" s="8">
        <f>F120</f>
        <v>299419</v>
      </c>
      <c r="G121" s="209"/>
      <c r="I121" s="56"/>
    </row>
    <row r="122" spans="1:9">
      <c r="A122" s="241" t="s">
        <v>78</v>
      </c>
      <c r="B122" s="242"/>
      <c r="C122" s="243"/>
      <c r="D122" s="241" t="s">
        <v>78</v>
      </c>
      <c r="E122" s="242"/>
      <c r="F122" s="243"/>
      <c r="G122" s="209"/>
      <c r="I122" s="56"/>
    </row>
    <row r="123" spans="1:9" ht="31.5">
      <c r="A123" s="13">
        <v>1</v>
      </c>
      <c r="B123" s="90" t="s">
        <v>79</v>
      </c>
      <c r="C123" s="24">
        <v>100000</v>
      </c>
      <c r="D123" s="13">
        <v>1</v>
      </c>
      <c r="E123" s="90" t="s">
        <v>79</v>
      </c>
      <c r="F123" s="152">
        <v>119411</v>
      </c>
      <c r="G123" s="209"/>
      <c r="I123" s="56"/>
    </row>
    <row r="124" spans="1:9">
      <c r="A124" s="13"/>
      <c r="B124" s="7" t="s">
        <v>36</v>
      </c>
      <c r="C124" s="8">
        <v>100000</v>
      </c>
      <c r="D124" s="13"/>
      <c r="E124" s="7" t="s">
        <v>36</v>
      </c>
      <c r="F124" s="179">
        <f>F123</f>
        <v>119411</v>
      </c>
      <c r="G124" s="209"/>
      <c r="I124" s="56"/>
    </row>
    <row r="125" spans="1:9">
      <c r="A125" s="71"/>
      <c r="B125" s="82"/>
      <c r="C125" s="54"/>
      <c r="D125" s="71"/>
      <c r="E125" s="82"/>
      <c r="F125" s="54"/>
      <c r="G125" s="209"/>
      <c r="I125" s="56"/>
    </row>
    <row r="126" spans="1:9">
      <c r="A126" s="241" t="s">
        <v>80</v>
      </c>
      <c r="B126" s="242"/>
      <c r="C126" s="243"/>
      <c r="D126" s="241" t="s">
        <v>80</v>
      </c>
      <c r="E126" s="242"/>
      <c r="F126" s="243"/>
      <c r="G126" s="209"/>
      <c r="I126" s="56"/>
    </row>
    <row r="127" spans="1:9" ht="63">
      <c r="A127" s="37">
        <v>1</v>
      </c>
      <c r="B127" s="90" t="s">
        <v>81</v>
      </c>
      <c r="C127" s="24">
        <v>79777</v>
      </c>
      <c r="D127" s="37">
        <v>1</v>
      </c>
      <c r="E127" s="90" t="s">
        <v>81</v>
      </c>
      <c r="F127" s="24">
        <v>79777</v>
      </c>
      <c r="G127" s="209"/>
      <c r="I127" s="56"/>
    </row>
    <row r="128" spans="1:9" ht="31.5">
      <c r="A128" s="13">
        <v>2</v>
      </c>
      <c r="B128" s="90" t="s">
        <v>82</v>
      </c>
      <c r="C128" s="6">
        <v>275273</v>
      </c>
      <c r="D128" s="13">
        <v>2</v>
      </c>
      <c r="E128" s="90" t="s">
        <v>82</v>
      </c>
      <c r="F128" s="6">
        <v>275273</v>
      </c>
      <c r="G128" s="209"/>
      <c r="I128" s="56"/>
    </row>
    <row r="129" spans="1:9" ht="21.75" customHeight="1" thickBot="1">
      <c r="A129" s="36"/>
      <c r="B129" s="14" t="s">
        <v>36</v>
      </c>
      <c r="C129" s="51">
        <f>C127+C128</f>
        <v>355050</v>
      </c>
      <c r="D129" s="36"/>
      <c r="E129" s="14" t="s">
        <v>36</v>
      </c>
      <c r="F129" s="51">
        <f>F127+F128</f>
        <v>355050</v>
      </c>
      <c r="G129" s="209"/>
      <c r="I129" s="56"/>
    </row>
    <row r="130" spans="1:9" ht="21.75" customHeight="1" thickBot="1">
      <c r="A130" s="17"/>
      <c r="B130" s="11" t="s">
        <v>83</v>
      </c>
      <c r="C130" s="12">
        <f>C129+C124+C121+C118+C110+C105+C98+C92+C86+C77+C74+C71</f>
        <v>86175071</v>
      </c>
      <c r="D130" s="17"/>
      <c r="E130" s="11" t="s">
        <v>83</v>
      </c>
      <c r="F130" s="183">
        <f>F129+F124+F121+F118+F110+F105+F98+F92+F86+F77+F74+F71</f>
        <v>89287529</v>
      </c>
      <c r="G130" s="209"/>
      <c r="I130" s="56"/>
    </row>
    <row r="131" spans="1:9" ht="30" customHeight="1">
      <c r="A131" s="258" t="s">
        <v>84</v>
      </c>
      <c r="B131" s="259"/>
      <c r="C131" s="260"/>
      <c r="D131" s="258" t="s">
        <v>84</v>
      </c>
      <c r="E131" s="259"/>
      <c r="F131" s="260"/>
      <c r="G131" s="209"/>
      <c r="I131" s="56"/>
    </row>
    <row r="132" spans="1:9" ht="18.75" customHeight="1">
      <c r="A132" s="227" t="s">
        <v>39</v>
      </c>
      <c r="B132" s="228"/>
      <c r="C132" s="229"/>
      <c r="D132" s="227" t="s">
        <v>39</v>
      </c>
      <c r="E132" s="228"/>
      <c r="F132" s="229"/>
      <c r="G132" s="209"/>
      <c r="I132" s="56"/>
    </row>
    <row r="133" spans="1:9" ht="63">
      <c r="A133" s="5">
        <v>1</v>
      </c>
      <c r="B133" s="90" t="s">
        <v>85</v>
      </c>
      <c r="C133" s="24">
        <v>2862784</v>
      </c>
      <c r="D133" s="5">
        <v>1</v>
      </c>
      <c r="E133" s="90" t="s">
        <v>85</v>
      </c>
      <c r="F133" s="24">
        <v>2862784</v>
      </c>
      <c r="G133" s="209"/>
      <c r="I133" s="56"/>
    </row>
    <row r="134" spans="1:9" ht="31.5">
      <c r="A134" s="5">
        <v>2</v>
      </c>
      <c r="B134" s="90" t="s">
        <v>190</v>
      </c>
      <c r="C134" s="6">
        <v>1512874</v>
      </c>
      <c r="D134" s="5">
        <v>2</v>
      </c>
      <c r="E134" s="90" t="s">
        <v>190</v>
      </c>
      <c r="F134" s="6">
        <v>1512874</v>
      </c>
      <c r="G134" s="209"/>
      <c r="I134" s="56"/>
    </row>
    <row r="135" spans="1:9" ht="47.25">
      <c r="A135" s="5">
        <v>3</v>
      </c>
      <c r="B135" s="90" t="s">
        <v>86</v>
      </c>
      <c r="C135" s="6">
        <v>2075713</v>
      </c>
      <c r="D135" s="5">
        <v>3</v>
      </c>
      <c r="E135" s="90" t="s">
        <v>86</v>
      </c>
      <c r="F135" s="6">
        <v>2075713</v>
      </c>
      <c r="G135" s="209"/>
      <c r="I135" s="56"/>
    </row>
    <row r="136" spans="1:9" ht="15.75" customHeight="1">
      <c r="A136" s="5"/>
      <c r="B136" s="7" t="s">
        <v>36</v>
      </c>
      <c r="C136" s="9">
        <f>C135+C134+C133</f>
        <v>6451371</v>
      </c>
      <c r="D136" s="5"/>
      <c r="E136" s="7" t="s">
        <v>36</v>
      </c>
      <c r="F136" s="9">
        <f>F135+F134+F133</f>
        <v>6451371</v>
      </c>
      <c r="G136" s="209"/>
      <c r="I136" s="56"/>
    </row>
    <row r="137" spans="1:9">
      <c r="A137" s="241" t="s">
        <v>87</v>
      </c>
      <c r="B137" s="242"/>
      <c r="C137" s="243"/>
      <c r="D137" s="241" t="s">
        <v>87</v>
      </c>
      <c r="E137" s="242"/>
      <c r="F137" s="243"/>
      <c r="G137" s="209"/>
      <c r="I137" s="56"/>
    </row>
    <row r="138" spans="1:9" ht="63">
      <c r="A138" s="21">
        <v>1</v>
      </c>
      <c r="B138" s="105" t="s">
        <v>207</v>
      </c>
      <c r="C138" s="38">
        <v>113376</v>
      </c>
      <c r="D138" s="21">
        <v>1</v>
      </c>
      <c r="E138" s="105" t="s">
        <v>207</v>
      </c>
      <c r="F138" s="38">
        <v>113376</v>
      </c>
      <c r="G138" s="209"/>
      <c r="I138" s="56"/>
    </row>
    <row r="139" spans="1:9">
      <c r="A139" s="5"/>
      <c r="B139" s="7" t="s">
        <v>36</v>
      </c>
      <c r="C139" s="9">
        <f>C138</f>
        <v>113376</v>
      </c>
      <c r="D139" s="5"/>
      <c r="E139" s="7" t="s">
        <v>36</v>
      </c>
      <c r="F139" s="9">
        <f>F138</f>
        <v>113376</v>
      </c>
      <c r="G139" s="209"/>
      <c r="I139" s="56"/>
    </row>
    <row r="140" spans="1:9" ht="32.450000000000003" customHeight="1">
      <c r="A140" s="241" t="s">
        <v>88</v>
      </c>
      <c r="B140" s="242"/>
      <c r="C140" s="243"/>
      <c r="D140" s="241" t="s">
        <v>88</v>
      </c>
      <c r="E140" s="242"/>
      <c r="F140" s="243"/>
      <c r="G140" s="209"/>
      <c r="I140" s="56"/>
    </row>
    <row r="141" spans="1:9" ht="94.5">
      <c r="A141" s="13">
        <v>1</v>
      </c>
      <c r="B141" s="90" t="s">
        <v>89</v>
      </c>
      <c r="C141" s="24">
        <v>2500000</v>
      </c>
      <c r="D141" s="13">
        <v>1</v>
      </c>
      <c r="E141" s="90" t="s">
        <v>89</v>
      </c>
      <c r="F141" s="152">
        <v>199629</v>
      </c>
      <c r="G141" s="209"/>
      <c r="I141" s="56"/>
    </row>
    <row r="142" spans="1:9">
      <c r="A142" s="5"/>
      <c r="B142" s="7" t="s">
        <v>36</v>
      </c>
      <c r="C142" s="9">
        <f>C141</f>
        <v>2500000</v>
      </c>
      <c r="D142" s="5"/>
      <c r="E142" s="7" t="s">
        <v>36</v>
      </c>
      <c r="F142" s="149">
        <f>F141</f>
        <v>199629</v>
      </c>
      <c r="G142" s="209"/>
      <c r="I142" s="56"/>
    </row>
    <row r="143" spans="1:9" ht="18.600000000000001" customHeight="1">
      <c r="A143" s="282" t="s">
        <v>90</v>
      </c>
      <c r="B143" s="283"/>
      <c r="C143" s="284"/>
      <c r="D143" s="282" t="s">
        <v>90</v>
      </c>
      <c r="E143" s="283"/>
      <c r="F143" s="284"/>
      <c r="G143" s="209"/>
      <c r="I143" s="56"/>
    </row>
    <row r="144" spans="1:9" ht="31.5">
      <c r="A144" s="66">
        <v>1</v>
      </c>
      <c r="B144" s="90" t="s">
        <v>191</v>
      </c>
      <c r="C144" s="24">
        <v>568661</v>
      </c>
      <c r="D144" s="66">
        <v>1</v>
      </c>
      <c r="E144" s="90" t="s">
        <v>191</v>
      </c>
      <c r="F144" s="24">
        <v>568661</v>
      </c>
      <c r="G144" s="209"/>
      <c r="I144" s="56"/>
    </row>
    <row r="145" spans="1:9">
      <c r="A145" s="13"/>
      <c r="B145" s="7" t="s">
        <v>36</v>
      </c>
      <c r="C145" s="8">
        <f>SUM(C144)</f>
        <v>568661</v>
      </c>
      <c r="D145" s="13"/>
      <c r="E145" s="7" t="s">
        <v>36</v>
      </c>
      <c r="F145" s="8">
        <f>SUM(F144)</f>
        <v>568661</v>
      </c>
      <c r="G145" s="209"/>
      <c r="I145" s="56"/>
    </row>
    <row r="146" spans="1:9">
      <c r="A146" s="285" t="s">
        <v>91</v>
      </c>
      <c r="B146" s="286"/>
      <c r="C146" s="287"/>
      <c r="D146" s="285" t="s">
        <v>91</v>
      </c>
      <c r="E146" s="286"/>
      <c r="F146" s="287"/>
      <c r="G146" s="209"/>
      <c r="I146" s="56"/>
    </row>
    <row r="147" spans="1:9" ht="63">
      <c r="A147" s="5">
        <v>1</v>
      </c>
      <c r="B147" s="90" t="s">
        <v>192</v>
      </c>
      <c r="C147" s="24">
        <v>170414</v>
      </c>
      <c r="D147" s="5">
        <v>1</v>
      </c>
      <c r="E147" s="90" t="s">
        <v>192</v>
      </c>
      <c r="F147" s="24">
        <v>170414</v>
      </c>
      <c r="G147" s="209"/>
      <c r="I147" s="56"/>
    </row>
    <row r="148" spans="1:9">
      <c r="A148" s="106"/>
      <c r="B148" s="107" t="s">
        <v>36</v>
      </c>
      <c r="C148" s="108">
        <f>SUM(C147:C147)</f>
        <v>170414</v>
      </c>
      <c r="D148" s="106"/>
      <c r="E148" s="107" t="s">
        <v>36</v>
      </c>
      <c r="F148" s="108">
        <f>SUM(F147:F147)</f>
        <v>170414</v>
      </c>
      <c r="G148" s="209"/>
      <c r="I148" s="56"/>
    </row>
    <row r="149" spans="1:9" ht="16.5" thickBot="1">
      <c r="A149" s="39"/>
      <c r="B149" s="40" t="s">
        <v>92</v>
      </c>
      <c r="C149" s="41">
        <f>C136+C139+C142+C145+C148</f>
        <v>9803822</v>
      </c>
      <c r="D149" s="39"/>
      <c r="E149" s="40" t="s">
        <v>92</v>
      </c>
      <c r="F149" s="182">
        <f>F136+F139+F142+F145+F148</f>
        <v>7503451</v>
      </c>
      <c r="G149" s="209"/>
      <c r="I149" s="56"/>
    </row>
    <row r="150" spans="1:9" ht="16.5" thickBot="1">
      <c r="A150" s="21"/>
      <c r="B150" s="81"/>
      <c r="C150" s="23"/>
      <c r="D150" s="21"/>
      <c r="E150" s="81"/>
      <c r="F150" s="23"/>
      <c r="G150" s="209"/>
      <c r="I150" s="56"/>
    </row>
    <row r="151" spans="1:9">
      <c r="A151" s="258" t="s">
        <v>93</v>
      </c>
      <c r="B151" s="259"/>
      <c r="C151" s="260"/>
      <c r="D151" s="258" t="s">
        <v>93</v>
      </c>
      <c r="E151" s="259"/>
      <c r="F151" s="260"/>
      <c r="G151" s="209"/>
      <c r="I151" s="56"/>
    </row>
    <row r="152" spans="1:9">
      <c r="A152" s="241" t="s">
        <v>88</v>
      </c>
      <c r="B152" s="242"/>
      <c r="C152" s="243"/>
      <c r="D152" s="241" t="s">
        <v>88</v>
      </c>
      <c r="E152" s="242"/>
      <c r="F152" s="243"/>
      <c r="G152" s="209"/>
      <c r="I152" s="56"/>
    </row>
    <row r="153" spans="1:9" ht="47.25">
      <c r="A153" s="13">
        <v>1</v>
      </c>
      <c r="B153" s="90" t="s">
        <v>208</v>
      </c>
      <c r="C153" s="6">
        <v>95139</v>
      </c>
      <c r="D153" s="13">
        <v>1</v>
      </c>
      <c r="E153" s="90" t="s">
        <v>208</v>
      </c>
      <c r="F153" s="6">
        <v>95139</v>
      </c>
      <c r="G153" s="209"/>
      <c r="I153" s="56"/>
    </row>
    <row r="154" spans="1:9" ht="47.25">
      <c r="A154" s="13">
        <v>2</v>
      </c>
      <c r="B154" s="90" t="s">
        <v>222</v>
      </c>
      <c r="C154" s="6">
        <v>1590756</v>
      </c>
      <c r="D154" s="13">
        <v>2</v>
      </c>
      <c r="E154" s="90" t="s">
        <v>222</v>
      </c>
      <c r="F154" s="6">
        <v>1590756</v>
      </c>
      <c r="G154" s="209"/>
      <c r="I154" s="56"/>
    </row>
    <row r="155" spans="1:9" ht="47.25">
      <c r="A155" s="13">
        <v>3</v>
      </c>
      <c r="B155" s="90" t="s">
        <v>94</v>
      </c>
      <c r="C155" s="24">
        <v>613285</v>
      </c>
      <c r="D155" s="13">
        <v>3</v>
      </c>
      <c r="E155" s="90" t="s">
        <v>94</v>
      </c>
      <c r="F155" s="24">
        <v>613285</v>
      </c>
      <c r="G155" s="209"/>
      <c r="I155" s="56"/>
    </row>
    <row r="156" spans="1:9" ht="63">
      <c r="A156" s="13">
        <v>4</v>
      </c>
      <c r="B156" s="90" t="s">
        <v>209</v>
      </c>
      <c r="C156" s="24">
        <v>2029644</v>
      </c>
      <c r="D156" s="13">
        <v>4</v>
      </c>
      <c r="E156" s="90" t="s">
        <v>209</v>
      </c>
      <c r="F156" s="24">
        <v>2029644</v>
      </c>
      <c r="G156" s="209"/>
      <c r="I156" s="56"/>
    </row>
    <row r="157" spans="1:9" ht="47.25">
      <c r="A157" s="13">
        <v>5</v>
      </c>
      <c r="B157" s="90" t="s">
        <v>193</v>
      </c>
      <c r="C157" s="24">
        <v>71176</v>
      </c>
      <c r="D157" s="13">
        <v>5</v>
      </c>
      <c r="E157" s="90" t="s">
        <v>193</v>
      </c>
      <c r="F157" s="24">
        <v>71176</v>
      </c>
      <c r="G157" s="209"/>
      <c r="I157" s="56"/>
    </row>
    <row r="158" spans="1:9" ht="16.5" thickBot="1">
      <c r="A158" s="16"/>
      <c r="B158" s="40" t="s">
        <v>36</v>
      </c>
      <c r="C158" s="42">
        <f>SUM(C153:C157)</f>
        <v>4400000</v>
      </c>
      <c r="D158" s="16"/>
      <c r="E158" s="40" t="s">
        <v>36</v>
      </c>
      <c r="F158" s="42">
        <f>SUM(F153:F157)</f>
        <v>4400000</v>
      </c>
      <c r="G158" s="209"/>
      <c r="I158" s="56"/>
    </row>
    <row r="159" spans="1:9">
      <c r="A159" s="276" t="s">
        <v>39</v>
      </c>
      <c r="B159" s="277"/>
      <c r="C159" s="278"/>
      <c r="D159" s="276" t="s">
        <v>39</v>
      </c>
      <c r="E159" s="277"/>
      <c r="F159" s="278"/>
      <c r="G159" s="209"/>
      <c r="I159" s="56"/>
    </row>
    <row r="160" spans="1:9" ht="31.5">
      <c r="A160" s="5">
        <v>1</v>
      </c>
      <c r="B160" s="90" t="s">
        <v>285</v>
      </c>
      <c r="C160" s="24">
        <v>524514</v>
      </c>
      <c r="D160" s="5">
        <v>1</v>
      </c>
      <c r="E160" s="90" t="s">
        <v>285</v>
      </c>
      <c r="F160" s="24">
        <v>524514</v>
      </c>
      <c r="G160" s="209"/>
      <c r="I160" s="56"/>
    </row>
    <row r="161" spans="1:9" ht="32.25" thickBot="1">
      <c r="A161" s="5">
        <v>2</v>
      </c>
      <c r="B161" s="90" t="s">
        <v>210</v>
      </c>
      <c r="C161" s="6">
        <v>155512</v>
      </c>
      <c r="D161" s="5">
        <v>2</v>
      </c>
      <c r="E161" s="90" t="s">
        <v>210</v>
      </c>
      <c r="F161" s="6">
        <v>155512</v>
      </c>
      <c r="G161" s="209"/>
      <c r="I161" s="56"/>
    </row>
    <row r="162" spans="1:9" ht="16.5" thickBot="1">
      <c r="A162" s="10"/>
      <c r="B162" s="11" t="s">
        <v>36</v>
      </c>
      <c r="C162" s="18">
        <f>C160+C161</f>
        <v>680026</v>
      </c>
      <c r="D162" s="10"/>
      <c r="E162" s="11" t="s">
        <v>36</v>
      </c>
      <c r="F162" s="18">
        <f>F160+F161</f>
        <v>680026</v>
      </c>
      <c r="G162" s="209"/>
      <c r="I162" s="56"/>
    </row>
    <row r="163" spans="1:9" ht="16.5" thickBot="1">
      <c r="A163" s="270" t="s">
        <v>95</v>
      </c>
      <c r="B163" s="271"/>
      <c r="C163" s="272"/>
      <c r="D163" s="270" t="s">
        <v>95</v>
      </c>
      <c r="E163" s="271"/>
      <c r="F163" s="272"/>
      <c r="G163" s="209"/>
      <c r="I163" s="56"/>
    </row>
    <row r="164" spans="1:9" ht="47.25">
      <c r="A164" s="109">
        <v>1</v>
      </c>
      <c r="B164" s="90" t="s">
        <v>96</v>
      </c>
      <c r="C164" s="6">
        <v>160000</v>
      </c>
      <c r="D164" s="109">
        <v>1</v>
      </c>
      <c r="E164" s="90" t="s">
        <v>96</v>
      </c>
      <c r="F164" s="6">
        <v>160000</v>
      </c>
      <c r="G164" s="209"/>
      <c r="I164" s="56"/>
    </row>
    <row r="165" spans="1:9" ht="47.25">
      <c r="A165" s="5">
        <v>2</v>
      </c>
      <c r="B165" s="90" t="s">
        <v>97</v>
      </c>
      <c r="C165" s="6">
        <v>650000</v>
      </c>
      <c r="D165" s="5">
        <v>2</v>
      </c>
      <c r="E165" s="90" t="s">
        <v>97</v>
      </c>
      <c r="F165" s="6">
        <v>650000</v>
      </c>
      <c r="G165" s="209"/>
      <c r="I165" s="56"/>
    </row>
    <row r="166" spans="1:9" ht="47.25">
      <c r="A166" s="5">
        <v>3</v>
      </c>
      <c r="B166" s="90" t="s">
        <v>98</v>
      </c>
      <c r="C166" s="6">
        <v>550000</v>
      </c>
      <c r="D166" s="5">
        <v>3</v>
      </c>
      <c r="E166" s="90" t="s">
        <v>98</v>
      </c>
      <c r="F166" s="145">
        <v>336514</v>
      </c>
      <c r="G166" s="209"/>
      <c r="I166" s="56"/>
    </row>
    <row r="167" spans="1:9" ht="31.5">
      <c r="A167" s="5">
        <v>4</v>
      </c>
      <c r="B167" s="90" t="s">
        <v>99</v>
      </c>
      <c r="C167" s="6">
        <v>120000</v>
      </c>
      <c r="D167" s="5">
        <v>4</v>
      </c>
      <c r="E167" s="90" t="s">
        <v>99</v>
      </c>
      <c r="F167" s="145">
        <v>493244</v>
      </c>
      <c r="G167" s="209"/>
      <c r="I167" s="56"/>
    </row>
    <row r="168" spans="1:9" ht="31.5">
      <c r="A168" s="43">
        <v>5</v>
      </c>
      <c r="B168" s="95" t="s">
        <v>194</v>
      </c>
      <c r="C168" s="26">
        <v>5000000</v>
      </c>
      <c r="D168" s="43">
        <v>5</v>
      </c>
      <c r="E168" s="95" t="s">
        <v>194</v>
      </c>
      <c r="F168" s="26">
        <v>5000000</v>
      </c>
      <c r="G168" s="209"/>
      <c r="I168" s="56"/>
    </row>
    <row r="169" spans="1:9" ht="47.25">
      <c r="A169" s="37">
        <v>6</v>
      </c>
      <c r="B169" s="90" t="s">
        <v>100</v>
      </c>
      <c r="C169" s="24">
        <v>1709277</v>
      </c>
      <c r="D169" s="37">
        <v>6</v>
      </c>
      <c r="E169" s="90" t="s">
        <v>100</v>
      </c>
      <c r="F169" s="152">
        <v>1644070</v>
      </c>
      <c r="G169" s="209"/>
      <c r="I169" s="56"/>
    </row>
    <row r="170" spans="1:9" ht="47.25">
      <c r="A170" s="37">
        <v>7</v>
      </c>
      <c r="B170" s="90" t="s">
        <v>211</v>
      </c>
      <c r="C170" s="6">
        <v>300000</v>
      </c>
      <c r="D170" s="37">
        <v>7</v>
      </c>
      <c r="E170" s="90" t="s">
        <v>211</v>
      </c>
      <c r="F170" s="6">
        <v>300000</v>
      </c>
      <c r="G170" s="209"/>
      <c r="I170" s="56"/>
    </row>
    <row r="171" spans="1:9" ht="47.25">
      <c r="A171" s="37">
        <v>8</v>
      </c>
      <c r="B171" s="110" t="s">
        <v>195</v>
      </c>
      <c r="C171" s="6">
        <v>1312670</v>
      </c>
      <c r="D171" s="37">
        <v>8</v>
      </c>
      <c r="E171" s="110" t="s">
        <v>241</v>
      </c>
      <c r="F171" s="145">
        <v>480976</v>
      </c>
      <c r="G171" s="209"/>
      <c r="I171" s="56"/>
    </row>
    <row r="172" spans="1:9">
      <c r="A172" s="5"/>
      <c r="B172" s="7" t="s">
        <v>36</v>
      </c>
      <c r="C172" s="9">
        <f>SUM(C164:C171)</f>
        <v>9801947</v>
      </c>
      <c r="D172" s="5"/>
      <c r="E172" s="7" t="s">
        <v>36</v>
      </c>
      <c r="F172" s="149">
        <f>SUM(F164:F171)</f>
        <v>9064804</v>
      </c>
      <c r="G172" s="209"/>
      <c r="I172" s="56"/>
    </row>
    <row r="173" spans="1:9" ht="18.75" customHeight="1" thickBot="1">
      <c r="A173" s="39"/>
      <c r="B173" s="40" t="s">
        <v>101</v>
      </c>
      <c r="C173" s="41">
        <f>C158+C162+C172</f>
        <v>14881973</v>
      </c>
      <c r="D173" s="39"/>
      <c r="E173" s="40" t="s">
        <v>101</v>
      </c>
      <c r="F173" s="182">
        <f>F158+F162+F172</f>
        <v>14144830</v>
      </c>
      <c r="G173" s="209"/>
      <c r="I173" s="56"/>
    </row>
    <row r="174" spans="1:9" ht="16.5" thickBot="1">
      <c r="A174" s="279" t="s">
        <v>102</v>
      </c>
      <c r="B174" s="280"/>
      <c r="C174" s="281"/>
      <c r="D174" s="279" t="s">
        <v>102</v>
      </c>
      <c r="E174" s="280"/>
      <c r="F174" s="281"/>
      <c r="G174" s="209"/>
      <c r="I174" s="56"/>
    </row>
    <row r="175" spans="1:9" ht="16.5" thickBot="1">
      <c r="A175" s="270" t="s">
        <v>103</v>
      </c>
      <c r="B175" s="271"/>
      <c r="C175" s="272"/>
      <c r="D175" s="270" t="s">
        <v>103</v>
      </c>
      <c r="E175" s="271"/>
      <c r="F175" s="272"/>
      <c r="G175" s="209"/>
      <c r="I175" s="56"/>
    </row>
    <row r="176" spans="1:9" ht="31.5">
      <c r="A176" s="5">
        <v>1</v>
      </c>
      <c r="B176" s="90" t="s">
        <v>197</v>
      </c>
      <c r="C176" s="6">
        <v>199603</v>
      </c>
      <c r="D176" s="5">
        <v>1</v>
      </c>
      <c r="E176" s="90" t="s">
        <v>197</v>
      </c>
      <c r="F176" s="6">
        <v>199603</v>
      </c>
      <c r="G176" s="209"/>
      <c r="I176" s="56"/>
    </row>
    <row r="177" spans="1:9" ht="31.5">
      <c r="A177" s="44">
        <v>2</v>
      </c>
      <c r="B177" s="90" t="s">
        <v>196</v>
      </c>
      <c r="C177" s="50">
        <v>199000</v>
      </c>
      <c r="D177" s="44">
        <v>2</v>
      </c>
      <c r="E177" s="90" t="s">
        <v>196</v>
      </c>
      <c r="F177" s="50">
        <v>199000</v>
      </c>
      <c r="G177" s="209"/>
      <c r="I177" s="56"/>
    </row>
    <row r="178" spans="1:9">
      <c r="A178" s="5"/>
      <c r="B178" s="7" t="s">
        <v>36</v>
      </c>
      <c r="C178" s="9">
        <f>C177+C176</f>
        <v>398603</v>
      </c>
      <c r="D178" s="5"/>
      <c r="E178" s="7" t="s">
        <v>36</v>
      </c>
      <c r="F178" s="9">
        <f>F177+F176</f>
        <v>398603</v>
      </c>
      <c r="G178" s="209"/>
      <c r="I178" s="56"/>
    </row>
    <row r="179" spans="1:9">
      <c r="A179" s="5"/>
      <c r="B179" s="7"/>
      <c r="C179" s="9"/>
      <c r="D179" s="264" t="s">
        <v>243</v>
      </c>
      <c r="E179" s="265"/>
      <c r="F179" s="266"/>
      <c r="G179" s="209"/>
      <c r="I179" s="56"/>
    </row>
    <row r="180" spans="1:9" ht="31.5">
      <c r="A180" s="5"/>
      <c r="B180" s="7"/>
      <c r="C180" s="9"/>
      <c r="D180" s="153">
        <v>1</v>
      </c>
      <c r="E180" s="148" t="s">
        <v>245</v>
      </c>
      <c r="F180" s="145">
        <v>211801</v>
      </c>
      <c r="G180" s="209"/>
      <c r="I180" s="56"/>
    </row>
    <row r="181" spans="1:9">
      <c r="A181" s="5"/>
      <c r="B181" s="7"/>
      <c r="C181" s="9"/>
      <c r="D181" s="5"/>
      <c r="E181" s="156" t="s">
        <v>36</v>
      </c>
      <c r="F181" s="149">
        <f>F180</f>
        <v>211801</v>
      </c>
      <c r="G181" s="209"/>
      <c r="I181" s="56"/>
    </row>
    <row r="182" spans="1:9" ht="15.6" customHeight="1">
      <c r="A182" s="5"/>
      <c r="B182" s="7"/>
      <c r="C182" s="9"/>
      <c r="D182" s="264" t="s">
        <v>42</v>
      </c>
      <c r="E182" s="265"/>
      <c r="F182" s="266"/>
      <c r="G182" s="209"/>
      <c r="I182" s="56"/>
    </row>
    <row r="183" spans="1:9" ht="63">
      <c r="A183" s="5"/>
      <c r="B183" s="7"/>
      <c r="C183" s="9"/>
      <c r="D183" s="153">
        <v>1</v>
      </c>
      <c r="E183" s="148" t="s">
        <v>260</v>
      </c>
      <c r="F183" s="145">
        <v>5000</v>
      </c>
      <c r="G183" s="209"/>
      <c r="I183" s="56"/>
    </row>
    <row r="184" spans="1:9" ht="31.5">
      <c r="A184" s="5"/>
      <c r="B184" s="7"/>
      <c r="C184" s="9"/>
      <c r="D184" s="153">
        <v>2</v>
      </c>
      <c r="E184" s="148" t="s">
        <v>255</v>
      </c>
      <c r="F184" s="145">
        <v>21465</v>
      </c>
      <c r="G184" s="209"/>
      <c r="I184" s="56"/>
    </row>
    <row r="185" spans="1:9">
      <c r="A185" s="5"/>
      <c r="B185" s="7"/>
      <c r="C185" s="9"/>
      <c r="D185" s="5"/>
      <c r="E185" s="156" t="s">
        <v>36</v>
      </c>
      <c r="F185" s="149">
        <f>F183+F184</f>
        <v>26465</v>
      </c>
      <c r="G185" s="209"/>
      <c r="I185" s="56"/>
    </row>
    <row r="186" spans="1:9">
      <c r="A186" s="5"/>
      <c r="B186" s="7" t="s">
        <v>104</v>
      </c>
      <c r="C186" s="9">
        <f>C178</f>
        <v>398603</v>
      </c>
      <c r="D186" s="5"/>
      <c r="E186" s="7" t="s">
        <v>104</v>
      </c>
      <c r="F186" s="149">
        <f>F178+F181+F185</f>
        <v>636869</v>
      </c>
      <c r="G186" s="209"/>
      <c r="I186" s="56"/>
    </row>
    <row r="187" spans="1:9" s="45" customFormat="1" ht="18" thickBot="1">
      <c r="A187" s="111"/>
      <c r="B187" s="112" t="s">
        <v>105</v>
      </c>
      <c r="C187" s="42">
        <f>C17+C40+C45+C53+C130+C149+C173+C186</f>
        <v>141864990</v>
      </c>
      <c r="D187" s="111"/>
      <c r="E187" s="112" t="s">
        <v>105</v>
      </c>
      <c r="F187" s="150">
        <f>F17+F40+F45+F53+F130+F149+F173+F186</f>
        <v>143227190</v>
      </c>
      <c r="G187" s="209"/>
      <c r="I187" s="56"/>
    </row>
    <row r="188" spans="1:9" s="45" customFormat="1" ht="18" thickBot="1">
      <c r="A188" s="66"/>
      <c r="B188" s="113"/>
      <c r="C188" s="55"/>
      <c r="D188" s="66"/>
      <c r="E188" s="113"/>
      <c r="F188" s="55"/>
      <c r="G188" s="209"/>
      <c r="I188" s="56"/>
    </row>
    <row r="189" spans="1:9" s="45" customFormat="1" ht="18" thickBot="1">
      <c r="A189" s="273" t="s">
        <v>106</v>
      </c>
      <c r="B189" s="274"/>
      <c r="C189" s="275"/>
      <c r="D189" s="273" t="s">
        <v>106</v>
      </c>
      <c r="E189" s="274"/>
      <c r="F189" s="275"/>
      <c r="G189" s="209"/>
      <c r="I189" s="56"/>
    </row>
    <row r="190" spans="1:9">
      <c r="A190" s="258" t="s">
        <v>107</v>
      </c>
      <c r="B190" s="259"/>
      <c r="C190" s="260"/>
      <c r="D190" s="258" t="s">
        <v>107</v>
      </c>
      <c r="E190" s="259"/>
      <c r="F190" s="260"/>
      <c r="G190" s="209"/>
      <c r="I190" s="56"/>
    </row>
    <row r="191" spans="1:9">
      <c r="A191" s="227" t="s">
        <v>50</v>
      </c>
      <c r="B191" s="228"/>
      <c r="C191" s="229"/>
      <c r="D191" s="227" t="s">
        <v>50</v>
      </c>
      <c r="E191" s="228"/>
      <c r="F191" s="229"/>
      <c r="G191" s="209"/>
      <c r="I191" s="56"/>
    </row>
    <row r="192" spans="1:9" ht="63">
      <c r="A192" s="13">
        <v>1</v>
      </c>
      <c r="B192" s="114" t="s">
        <v>11</v>
      </c>
      <c r="C192" s="24">
        <v>2177143</v>
      </c>
      <c r="D192" s="13">
        <v>1</v>
      </c>
      <c r="E192" s="114" t="s">
        <v>11</v>
      </c>
      <c r="F192" s="152">
        <f>1854673</f>
        <v>1854673</v>
      </c>
      <c r="G192" s="209"/>
      <c r="I192" s="56"/>
    </row>
    <row r="193" spans="1:9" ht="47.25">
      <c r="A193" s="13">
        <f t="shared" ref="A193:A204" si="0">A192+1</f>
        <v>2</v>
      </c>
      <c r="B193" s="96" t="s">
        <v>198</v>
      </c>
      <c r="C193" s="24">
        <v>1500000</v>
      </c>
      <c r="D193" s="13">
        <f t="shared" ref="D193:D204" si="1">D192+1</f>
        <v>2</v>
      </c>
      <c r="E193" s="96" t="s">
        <v>198</v>
      </c>
      <c r="F193" s="152">
        <v>1400000</v>
      </c>
      <c r="G193" s="209"/>
      <c r="I193" s="56"/>
    </row>
    <row r="194" spans="1:9" ht="56.25" customHeight="1">
      <c r="A194" s="13">
        <f t="shared" si="0"/>
        <v>3</v>
      </c>
      <c r="B194" s="96" t="s">
        <v>12</v>
      </c>
      <c r="C194" s="24">
        <v>233235</v>
      </c>
      <c r="D194" s="13">
        <f t="shared" si="1"/>
        <v>3</v>
      </c>
      <c r="E194" s="96" t="s">
        <v>12</v>
      </c>
      <c r="F194" s="152">
        <v>209089</v>
      </c>
      <c r="G194" s="209"/>
      <c r="I194" s="56"/>
    </row>
    <row r="195" spans="1:9" ht="63">
      <c r="A195" s="13">
        <f t="shared" si="0"/>
        <v>4</v>
      </c>
      <c r="B195" s="96" t="s">
        <v>13</v>
      </c>
      <c r="C195" s="24">
        <v>1508479</v>
      </c>
      <c r="D195" s="13">
        <f t="shared" si="1"/>
        <v>4</v>
      </c>
      <c r="E195" s="96" t="s">
        <v>13</v>
      </c>
      <c r="F195" s="152">
        <v>1128304</v>
      </c>
      <c r="G195" s="209"/>
      <c r="I195" s="56"/>
    </row>
    <row r="196" spans="1:9" ht="31.5">
      <c r="A196" s="13">
        <f t="shared" si="0"/>
        <v>5</v>
      </c>
      <c r="B196" s="114" t="s">
        <v>108</v>
      </c>
      <c r="C196" s="24">
        <f>900000+1800000</f>
        <v>2700000</v>
      </c>
      <c r="D196" s="13">
        <f t="shared" si="1"/>
        <v>5</v>
      </c>
      <c r="E196" s="114" t="s">
        <v>108</v>
      </c>
      <c r="F196" s="152">
        <v>1700000</v>
      </c>
      <c r="G196" s="209"/>
      <c r="I196" s="56"/>
    </row>
    <row r="197" spans="1:9" ht="47.25">
      <c r="A197" s="13">
        <v>6</v>
      </c>
      <c r="B197" s="96" t="s">
        <v>14</v>
      </c>
      <c r="C197" s="24">
        <v>848527</v>
      </c>
      <c r="D197" s="13">
        <v>6</v>
      </c>
      <c r="E197" s="96" t="s">
        <v>14</v>
      </c>
      <c r="F197" s="24">
        <v>848527</v>
      </c>
      <c r="G197" s="209"/>
      <c r="I197" s="56"/>
    </row>
    <row r="198" spans="1:9" ht="47.25">
      <c r="A198" s="13">
        <f t="shared" si="0"/>
        <v>7</v>
      </c>
      <c r="B198" s="96" t="s">
        <v>15</v>
      </c>
      <c r="C198" s="24">
        <v>1562229</v>
      </c>
      <c r="D198" s="13">
        <f t="shared" si="1"/>
        <v>7</v>
      </c>
      <c r="E198" s="96" t="s">
        <v>15</v>
      </c>
      <c r="F198" s="24">
        <v>1562229</v>
      </c>
      <c r="G198" s="209"/>
      <c r="I198" s="56"/>
    </row>
    <row r="199" spans="1:9" ht="47.25">
      <c r="A199" s="13">
        <f t="shared" si="0"/>
        <v>8</v>
      </c>
      <c r="B199" s="97" t="s">
        <v>16</v>
      </c>
      <c r="C199" s="24">
        <f>3078986-200000</f>
        <v>2878986</v>
      </c>
      <c r="D199" s="13">
        <f t="shared" si="1"/>
        <v>8</v>
      </c>
      <c r="E199" s="169" t="s">
        <v>288</v>
      </c>
      <c r="F199" s="24">
        <f>3078986-200000</f>
        <v>2878986</v>
      </c>
      <c r="G199" s="209"/>
      <c r="I199" s="56"/>
    </row>
    <row r="200" spans="1:9" ht="47.25">
      <c r="A200" s="13">
        <f t="shared" si="0"/>
        <v>9</v>
      </c>
      <c r="B200" s="96" t="s">
        <v>17</v>
      </c>
      <c r="C200" s="24">
        <v>234127</v>
      </c>
      <c r="D200" s="13">
        <f t="shared" si="1"/>
        <v>9</v>
      </c>
      <c r="E200" s="96" t="s">
        <v>17</v>
      </c>
      <c r="F200" s="24">
        <v>234127</v>
      </c>
      <c r="G200" s="209"/>
      <c r="I200" s="56"/>
    </row>
    <row r="201" spans="1:9" ht="47.25">
      <c r="A201" s="13">
        <v>10</v>
      </c>
      <c r="B201" s="96" t="s">
        <v>109</v>
      </c>
      <c r="C201" s="24">
        <v>424009</v>
      </c>
      <c r="D201" s="13">
        <v>10</v>
      </c>
      <c r="E201" s="96" t="s">
        <v>109</v>
      </c>
      <c r="F201" s="152">
        <v>310162</v>
      </c>
      <c r="G201" s="209"/>
      <c r="I201" s="56"/>
    </row>
    <row r="202" spans="1:9" ht="31.5">
      <c r="A202" s="13">
        <v>11</v>
      </c>
      <c r="B202" s="96" t="s">
        <v>110</v>
      </c>
      <c r="C202" s="24">
        <v>182508</v>
      </c>
      <c r="D202" s="13">
        <v>11</v>
      </c>
      <c r="E202" s="96" t="s">
        <v>110</v>
      </c>
      <c r="F202" s="152">
        <v>203945</v>
      </c>
      <c r="G202" s="209"/>
      <c r="I202" s="56"/>
    </row>
    <row r="203" spans="1:9" ht="31.5">
      <c r="A203" s="13">
        <f t="shared" si="0"/>
        <v>12</v>
      </c>
      <c r="B203" s="96" t="s">
        <v>111</v>
      </c>
      <c r="C203" s="24">
        <v>299658</v>
      </c>
      <c r="D203" s="13">
        <f t="shared" si="1"/>
        <v>12</v>
      </c>
      <c r="E203" s="96" t="s">
        <v>111</v>
      </c>
      <c r="F203" s="152">
        <v>264192</v>
      </c>
      <c r="G203" s="209"/>
      <c r="I203" s="56"/>
    </row>
    <row r="204" spans="1:9">
      <c r="A204" s="13">
        <f t="shared" si="0"/>
        <v>13</v>
      </c>
      <c r="B204" s="96" t="s">
        <v>112</v>
      </c>
      <c r="C204" s="24">
        <v>300000</v>
      </c>
      <c r="D204" s="13">
        <f t="shared" si="1"/>
        <v>13</v>
      </c>
      <c r="E204" s="96" t="s">
        <v>112</v>
      </c>
      <c r="F204" s="24">
        <v>300000</v>
      </c>
      <c r="G204" s="209"/>
      <c r="I204" s="56"/>
    </row>
    <row r="205" spans="1:9" ht="47.25">
      <c r="A205" s="13">
        <v>14</v>
      </c>
      <c r="B205" s="96" t="s">
        <v>262</v>
      </c>
      <c r="C205" s="24">
        <v>613550</v>
      </c>
      <c r="D205" s="13">
        <v>14</v>
      </c>
      <c r="E205" s="96" t="s">
        <v>261</v>
      </c>
      <c r="F205" s="152">
        <v>605087</v>
      </c>
      <c r="G205" s="209"/>
      <c r="I205" s="56"/>
    </row>
    <row r="206" spans="1:9" ht="47.25">
      <c r="A206" s="13">
        <v>15</v>
      </c>
      <c r="B206" s="96" t="s">
        <v>18</v>
      </c>
      <c r="C206" s="24">
        <f>725459+113413</f>
        <v>838872</v>
      </c>
      <c r="D206" s="13">
        <v>15</v>
      </c>
      <c r="E206" s="215" t="s">
        <v>273</v>
      </c>
      <c r="F206" s="152">
        <f>760280+15110</f>
        <v>775390</v>
      </c>
      <c r="G206" s="209"/>
      <c r="I206" s="56"/>
    </row>
    <row r="207" spans="1:9" ht="47.25">
      <c r="A207" s="13">
        <v>16</v>
      </c>
      <c r="B207" s="96" t="s">
        <v>0</v>
      </c>
      <c r="C207" s="24">
        <v>700000</v>
      </c>
      <c r="D207" s="13">
        <v>16</v>
      </c>
      <c r="E207" s="96" t="s">
        <v>0</v>
      </c>
      <c r="F207" s="152">
        <v>509020</v>
      </c>
      <c r="G207" s="209"/>
      <c r="I207" s="56"/>
    </row>
    <row r="208" spans="1:9" ht="50.25" customHeight="1">
      <c r="A208" s="36">
        <v>17</v>
      </c>
      <c r="B208" s="96" t="s">
        <v>1</v>
      </c>
      <c r="C208" s="24">
        <v>699487</v>
      </c>
      <c r="D208" s="36">
        <v>17</v>
      </c>
      <c r="E208" s="96" t="s">
        <v>1</v>
      </c>
      <c r="F208" s="152">
        <v>591395</v>
      </c>
      <c r="G208" s="209"/>
      <c r="I208" s="56"/>
    </row>
    <row r="209" spans="1:9" ht="33.75" customHeight="1">
      <c r="A209" s="36">
        <v>18</v>
      </c>
      <c r="B209" s="115" t="s">
        <v>113</v>
      </c>
      <c r="C209" s="46">
        <f>6000000-79777</f>
        <v>5920223</v>
      </c>
      <c r="D209" s="36">
        <v>18</v>
      </c>
      <c r="E209" s="115" t="s">
        <v>113</v>
      </c>
      <c r="F209" s="168">
        <v>5909344</v>
      </c>
      <c r="G209" s="209"/>
      <c r="I209" s="56"/>
    </row>
    <row r="210" spans="1:9" ht="63">
      <c r="A210" s="36">
        <v>19</v>
      </c>
      <c r="B210" s="115" t="s">
        <v>2</v>
      </c>
      <c r="C210" s="46">
        <v>129490</v>
      </c>
      <c r="D210" s="36">
        <v>19</v>
      </c>
      <c r="E210" s="115" t="s">
        <v>263</v>
      </c>
      <c r="F210" s="168">
        <v>123717</v>
      </c>
      <c r="G210" s="209"/>
      <c r="I210" s="56"/>
    </row>
    <row r="211" spans="1:9" ht="47.25">
      <c r="A211" s="36">
        <v>20</v>
      </c>
      <c r="B211" s="115" t="s">
        <v>275</v>
      </c>
      <c r="C211" s="46">
        <v>185000</v>
      </c>
      <c r="D211" s="36">
        <v>20</v>
      </c>
      <c r="E211" s="115" t="s">
        <v>275</v>
      </c>
      <c r="F211" s="46">
        <v>185000</v>
      </c>
      <c r="G211" s="209"/>
      <c r="I211" s="56"/>
    </row>
    <row r="212" spans="1:9" ht="47.25">
      <c r="A212" s="210"/>
      <c r="B212" s="210"/>
      <c r="C212" s="46"/>
      <c r="D212" s="184">
        <v>21</v>
      </c>
      <c r="E212" s="167" t="s">
        <v>246</v>
      </c>
      <c r="F212" s="168">
        <v>193908</v>
      </c>
      <c r="G212" s="209"/>
      <c r="I212" s="56"/>
    </row>
    <row r="213" spans="1:9" ht="47.25">
      <c r="A213" s="36"/>
      <c r="B213" s="115"/>
      <c r="C213" s="46"/>
      <c r="D213" s="184">
        <v>22</v>
      </c>
      <c r="E213" s="167" t="s">
        <v>274</v>
      </c>
      <c r="F213" s="168">
        <v>15110</v>
      </c>
      <c r="G213" s="209"/>
      <c r="I213" s="56"/>
    </row>
    <row r="214" spans="1:9">
      <c r="A214" s="13"/>
      <c r="B214" s="7" t="s">
        <v>36</v>
      </c>
      <c r="C214" s="8">
        <f>SUM(C192:C211)</f>
        <v>23935523</v>
      </c>
      <c r="D214" s="13"/>
      <c r="E214" s="7" t="s">
        <v>36</v>
      </c>
      <c r="F214" s="179">
        <f>SUM(F192:F213)</f>
        <v>21802205</v>
      </c>
      <c r="G214" s="209"/>
      <c r="I214" s="56"/>
    </row>
    <row r="215" spans="1:9">
      <c r="A215" s="227" t="s">
        <v>39</v>
      </c>
      <c r="B215" s="228"/>
      <c r="C215" s="229"/>
      <c r="D215" s="227" t="s">
        <v>39</v>
      </c>
      <c r="E215" s="228"/>
      <c r="F215" s="229"/>
      <c r="G215" s="209"/>
      <c r="I215" s="56"/>
    </row>
    <row r="216" spans="1:9" s="47" customFormat="1">
      <c r="A216" s="36">
        <v>1</v>
      </c>
      <c r="B216" s="90" t="s">
        <v>114</v>
      </c>
      <c r="C216" s="6">
        <v>2066911</v>
      </c>
      <c r="D216" s="36">
        <v>1</v>
      </c>
      <c r="E216" s="90" t="s">
        <v>114</v>
      </c>
      <c r="F216" s="145">
        <v>2316037</v>
      </c>
      <c r="G216" s="209"/>
      <c r="I216" s="56"/>
    </row>
    <row r="217" spans="1:9">
      <c r="A217" s="5"/>
      <c r="B217" s="48" t="s">
        <v>36</v>
      </c>
      <c r="C217" s="9">
        <f>C216</f>
        <v>2066911</v>
      </c>
      <c r="D217" s="5"/>
      <c r="E217" s="48" t="s">
        <v>36</v>
      </c>
      <c r="F217" s="149">
        <f>F216</f>
        <v>2316037</v>
      </c>
      <c r="G217" s="209"/>
      <c r="I217" s="56"/>
    </row>
    <row r="218" spans="1:9">
      <c r="A218" s="241" t="s">
        <v>42</v>
      </c>
      <c r="B218" s="242"/>
      <c r="C218" s="243"/>
      <c r="D218" s="241" t="s">
        <v>42</v>
      </c>
      <c r="E218" s="242"/>
      <c r="F218" s="243"/>
      <c r="G218" s="209"/>
      <c r="I218" s="56"/>
    </row>
    <row r="219" spans="1:9" ht="63">
      <c r="A219" s="5">
        <v>1</v>
      </c>
      <c r="B219" s="100" t="s">
        <v>116</v>
      </c>
      <c r="C219" s="6">
        <v>500000</v>
      </c>
      <c r="D219" s="5">
        <v>1</v>
      </c>
      <c r="E219" s="100" t="s">
        <v>116</v>
      </c>
      <c r="F219" s="145">
        <v>290383</v>
      </c>
      <c r="G219" s="209"/>
      <c r="I219" s="56"/>
    </row>
    <row r="220" spans="1:9" ht="47.25">
      <c r="A220" s="13">
        <v>2</v>
      </c>
      <c r="B220" s="90" t="s">
        <v>117</v>
      </c>
      <c r="C220" s="24">
        <v>309210</v>
      </c>
      <c r="D220" s="13">
        <v>2</v>
      </c>
      <c r="E220" s="90" t="s">
        <v>117</v>
      </c>
      <c r="F220" s="152">
        <v>276633</v>
      </c>
      <c r="G220" s="209"/>
      <c r="I220" s="56"/>
    </row>
    <row r="221" spans="1:9" ht="31.5">
      <c r="A221" s="13">
        <v>3</v>
      </c>
      <c r="B221" s="90" t="s">
        <v>118</v>
      </c>
      <c r="C221" s="24">
        <v>105267</v>
      </c>
      <c r="D221" s="13">
        <v>3</v>
      </c>
      <c r="E221" s="90" t="s">
        <v>118</v>
      </c>
      <c r="F221" s="24">
        <v>105267</v>
      </c>
      <c r="G221" s="209"/>
      <c r="I221" s="56"/>
    </row>
    <row r="222" spans="1:9" ht="47.25">
      <c r="A222" s="116">
        <v>4</v>
      </c>
      <c r="B222" s="99" t="s">
        <v>5</v>
      </c>
      <c r="C222" s="24">
        <v>503379</v>
      </c>
      <c r="D222" s="36">
        <v>4</v>
      </c>
      <c r="E222" s="99" t="s">
        <v>284</v>
      </c>
      <c r="F222" s="152">
        <v>461172</v>
      </c>
      <c r="G222" s="209"/>
      <c r="I222" s="56"/>
    </row>
    <row r="223" spans="1:9">
      <c r="A223" s="13"/>
      <c r="B223" s="7" t="s">
        <v>36</v>
      </c>
      <c r="C223" s="8">
        <f>C219+C220+C221+C222</f>
        <v>1417856</v>
      </c>
      <c r="D223" s="13"/>
      <c r="E223" s="7" t="s">
        <v>36</v>
      </c>
      <c r="F223" s="179">
        <f>F219+F220+F221+F222</f>
        <v>1133455</v>
      </c>
      <c r="G223" s="209"/>
      <c r="I223" s="56"/>
    </row>
    <row r="224" spans="1:9">
      <c r="A224" s="227" t="s">
        <v>58</v>
      </c>
      <c r="B224" s="228"/>
      <c r="C224" s="229"/>
      <c r="D224" s="227" t="s">
        <v>58</v>
      </c>
      <c r="E224" s="228"/>
      <c r="F224" s="229"/>
      <c r="G224" s="209"/>
      <c r="I224" s="56"/>
    </row>
    <row r="225" spans="1:9" ht="47.25">
      <c r="A225" s="5">
        <v>1</v>
      </c>
      <c r="B225" s="90" t="s">
        <v>119</v>
      </c>
      <c r="C225" s="6">
        <v>230656</v>
      </c>
      <c r="D225" s="5">
        <v>1</v>
      </c>
      <c r="E225" s="90" t="s">
        <v>119</v>
      </c>
      <c r="F225" s="6">
        <v>230656</v>
      </c>
      <c r="G225" s="209"/>
      <c r="I225" s="56"/>
    </row>
    <row r="226" spans="1:9" ht="47.25">
      <c r="A226" s="5">
        <v>2</v>
      </c>
      <c r="B226" s="117" t="s">
        <v>19</v>
      </c>
      <c r="C226" s="6">
        <v>175085</v>
      </c>
      <c r="D226" s="5">
        <v>2</v>
      </c>
      <c r="E226" s="117" t="s">
        <v>19</v>
      </c>
      <c r="F226" s="6">
        <v>175085</v>
      </c>
      <c r="G226" s="209"/>
      <c r="I226" s="56"/>
    </row>
    <row r="227" spans="1:9">
      <c r="A227" s="5"/>
      <c r="B227" s="32" t="s">
        <v>36</v>
      </c>
      <c r="C227" s="9">
        <f>C225+C226</f>
        <v>405741</v>
      </c>
      <c r="D227" s="5"/>
      <c r="E227" s="32" t="s">
        <v>36</v>
      </c>
      <c r="F227" s="9">
        <f>F225+F226</f>
        <v>405741</v>
      </c>
      <c r="G227" s="209"/>
      <c r="I227" s="56"/>
    </row>
    <row r="228" spans="1:9">
      <c r="A228" s="227" t="s">
        <v>120</v>
      </c>
      <c r="B228" s="228"/>
      <c r="C228" s="229"/>
      <c r="D228" s="227" t="s">
        <v>120</v>
      </c>
      <c r="E228" s="228"/>
      <c r="F228" s="229"/>
      <c r="G228" s="209"/>
      <c r="I228" s="56"/>
    </row>
    <row r="229" spans="1:9" ht="31.5">
      <c r="A229" s="5">
        <v>1</v>
      </c>
      <c r="B229" s="96" t="s">
        <v>121</v>
      </c>
      <c r="C229" s="26">
        <v>1224054</v>
      </c>
      <c r="D229" s="5">
        <v>1</v>
      </c>
      <c r="E229" s="96" t="s">
        <v>121</v>
      </c>
      <c r="F229" s="189">
        <v>1108000</v>
      </c>
      <c r="G229" s="209"/>
      <c r="I229" s="56"/>
    </row>
    <row r="230" spans="1:9" ht="31.5">
      <c r="A230" s="5">
        <v>2</v>
      </c>
      <c r="B230" s="96" t="s">
        <v>122</v>
      </c>
      <c r="C230" s="6">
        <v>440828</v>
      </c>
      <c r="D230" s="5">
        <v>2</v>
      </c>
      <c r="E230" s="96" t="s">
        <v>122</v>
      </c>
      <c r="F230" s="189">
        <v>440790</v>
      </c>
      <c r="G230" s="209"/>
      <c r="I230" s="56"/>
    </row>
    <row r="231" spans="1:9">
      <c r="A231" s="5"/>
      <c r="B231" s="32" t="s">
        <v>36</v>
      </c>
      <c r="C231" s="9">
        <f>C229+C230</f>
        <v>1664882</v>
      </c>
      <c r="D231" s="5"/>
      <c r="E231" s="32" t="s">
        <v>36</v>
      </c>
      <c r="F231" s="149">
        <f>F229+F230</f>
        <v>1548790</v>
      </c>
      <c r="G231" s="209"/>
      <c r="I231" s="56"/>
    </row>
    <row r="232" spans="1:9">
      <c r="A232" s="241" t="s">
        <v>142</v>
      </c>
      <c r="B232" s="242"/>
      <c r="C232" s="243"/>
      <c r="D232" s="241" t="s">
        <v>142</v>
      </c>
      <c r="E232" s="242"/>
      <c r="F232" s="243"/>
      <c r="G232" s="209"/>
      <c r="I232" s="56"/>
    </row>
    <row r="233" spans="1:9" ht="31.5">
      <c r="A233" s="5">
        <v>1</v>
      </c>
      <c r="B233" s="89" t="s">
        <v>20</v>
      </c>
      <c r="C233" s="6">
        <v>73684</v>
      </c>
      <c r="D233" s="5">
        <v>1</v>
      </c>
      <c r="E233" s="89" t="s">
        <v>20</v>
      </c>
      <c r="F233" s="6">
        <v>73684</v>
      </c>
      <c r="G233" s="209"/>
      <c r="I233" s="56"/>
    </row>
    <row r="234" spans="1:9">
      <c r="A234" s="106"/>
      <c r="B234" s="118" t="s">
        <v>36</v>
      </c>
      <c r="C234" s="108">
        <f>C233</f>
        <v>73684</v>
      </c>
      <c r="D234" s="106"/>
      <c r="E234" s="118" t="s">
        <v>36</v>
      </c>
      <c r="F234" s="108">
        <f>F233</f>
        <v>73684</v>
      </c>
      <c r="G234" s="209"/>
      <c r="I234" s="56"/>
    </row>
    <row r="235" spans="1:9">
      <c r="A235" s="241" t="s">
        <v>37</v>
      </c>
      <c r="B235" s="242"/>
      <c r="C235" s="243"/>
      <c r="D235" s="241" t="s">
        <v>37</v>
      </c>
      <c r="E235" s="242"/>
      <c r="F235" s="243"/>
      <c r="G235" s="209"/>
      <c r="I235" s="56"/>
    </row>
    <row r="236" spans="1:9" ht="31.5">
      <c r="A236" s="49">
        <v>1</v>
      </c>
      <c r="B236" s="90" t="s">
        <v>123</v>
      </c>
      <c r="C236" s="88">
        <f>3645367+2500000</f>
        <v>6145367</v>
      </c>
      <c r="D236" s="49">
        <v>1</v>
      </c>
      <c r="E236" s="90" t="s">
        <v>123</v>
      </c>
      <c r="F236" s="88">
        <f>3645367+2500000</f>
        <v>6145367</v>
      </c>
      <c r="G236" s="209"/>
      <c r="I236" s="56"/>
    </row>
    <row r="237" spans="1:9" ht="31.5">
      <c r="A237" s="5">
        <v>2</v>
      </c>
      <c r="B237" s="96" t="s">
        <v>124</v>
      </c>
      <c r="C237" s="6">
        <v>451111</v>
      </c>
      <c r="D237" s="5">
        <v>2</v>
      </c>
      <c r="E237" s="96" t="s">
        <v>124</v>
      </c>
      <c r="F237" s="145">
        <f>355000+736</f>
        <v>355736</v>
      </c>
      <c r="G237" s="209"/>
      <c r="I237" s="56"/>
    </row>
    <row r="238" spans="1:9" ht="31.5">
      <c r="A238" s="5">
        <v>3</v>
      </c>
      <c r="B238" s="90" t="s">
        <v>229</v>
      </c>
      <c r="C238" s="6">
        <v>1592673</v>
      </c>
      <c r="D238" s="5">
        <v>3</v>
      </c>
      <c r="E238" s="90" t="s">
        <v>230</v>
      </c>
      <c r="F238" s="145">
        <v>2473930</v>
      </c>
      <c r="G238" s="209"/>
      <c r="I238" s="56"/>
    </row>
    <row r="239" spans="1:9" ht="31.5">
      <c r="A239" s="28">
        <v>4</v>
      </c>
      <c r="B239" s="119" t="s">
        <v>125</v>
      </c>
      <c r="C239" s="26">
        <v>404000</v>
      </c>
      <c r="D239" s="28">
        <v>4</v>
      </c>
      <c r="E239" s="119" t="s">
        <v>125</v>
      </c>
      <c r="F239" s="26">
        <v>404000</v>
      </c>
      <c r="G239" s="209"/>
      <c r="I239" s="56"/>
    </row>
    <row r="240" spans="1:9" ht="31.5">
      <c r="A240" s="5">
        <v>5</v>
      </c>
      <c r="B240" s="96" t="s">
        <v>126</v>
      </c>
      <c r="C240" s="6">
        <v>352143</v>
      </c>
      <c r="D240" s="5">
        <v>5</v>
      </c>
      <c r="E240" s="96" t="s">
        <v>126</v>
      </c>
      <c r="F240" s="145">
        <f>300000+663</f>
        <v>300663</v>
      </c>
      <c r="G240" s="209"/>
      <c r="I240" s="56"/>
    </row>
    <row r="241" spans="1:9" ht="28.9" customHeight="1">
      <c r="A241" s="5">
        <v>6</v>
      </c>
      <c r="B241" s="96" t="s">
        <v>127</v>
      </c>
      <c r="C241" s="6">
        <v>953650</v>
      </c>
      <c r="D241" s="5">
        <v>6</v>
      </c>
      <c r="E241" s="96" t="s">
        <v>127</v>
      </c>
      <c r="F241" s="145">
        <v>834193</v>
      </c>
      <c r="G241" s="209"/>
      <c r="I241" s="56"/>
    </row>
    <row r="242" spans="1:9" ht="31.5">
      <c r="A242" s="5">
        <v>7</v>
      </c>
      <c r="B242" s="97" t="s">
        <v>128</v>
      </c>
      <c r="C242" s="6">
        <v>775950</v>
      </c>
      <c r="D242" s="5">
        <v>7</v>
      </c>
      <c r="E242" s="97" t="s">
        <v>128</v>
      </c>
      <c r="F242" s="145">
        <f>437000+368</f>
        <v>437368</v>
      </c>
      <c r="G242" s="209"/>
      <c r="I242" s="56"/>
    </row>
    <row r="243" spans="1:9">
      <c r="A243" s="5"/>
      <c r="B243" s="7" t="s">
        <v>36</v>
      </c>
      <c r="C243" s="9">
        <f>C236+C237+C238+C239+C240+C241+C242</f>
        <v>10674894</v>
      </c>
      <c r="D243" s="5"/>
      <c r="E243" s="7" t="s">
        <v>36</v>
      </c>
      <c r="F243" s="149">
        <f>F236+F237+F238+F239+F240+F241+F242</f>
        <v>10951257</v>
      </c>
      <c r="G243" s="209"/>
      <c r="I243" s="56"/>
    </row>
    <row r="244" spans="1:9">
      <c r="A244" s="241" t="s">
        <v>129</v>
      </c>
      <c r="B244" s="242"/>
      <c r="C244" s="243"/>
      <c r="D244" s="241" t="s">
        <v>129</v>
      </c>
      <c r="E244" s="242"/>
      <c r="F244" s="243"/>
      <c r="G244" s="209"/>
      <c r="I244" s="56"/>
    </row>
    <row r="245" spans="1:9">
      <c r="A245" s="13">
        <v>1</v>
      </c>
      <c r="B245" s="90" t="s">
        <v>130</v>
      </c>
      <c r="C245" s="24">
        <v>1029018</v>
      </c>
      <c r="D245" s="13">
        <v>1</v>
      </c>
      <c r="E245" s="90" t="s">
        <v>130</v>
      </c>
      <c r="F245" s="152">
        <v>1028922</v>
      </c>
      <c r="G245" s="209"/>
      <c r="I245" s="56"/>
    </row>
    <row r="246" spans="1:9">
      <c r="A246" s="5"/>
      <c r="B246" s="7" t="s">
        <v>36</v>
      </c>
      <c r="C246" s="9">
        <f>C245</f>
        <v>1029018</v>
      </c>
      <c r="D246" s="5"/>
      <c r="E246" s="7" t="s">
        <v>36</v>
      </c>
      <c r="F246" s="149">
        <f>F245</f>
        <v>1028922</v>
      </c>
      <c r="G246" s="209"/>
      <c r="I246" s="56"/>
    </row>
    <row r="247" spans="1:9">
      <c r="A247" s="227" t="s">
        <v>77</v>
      </c>
      <c r="B247" s="228"/>
      <c r="C247" s="229"/>
      <c r="D247" s="227" t="s">
        <v>77</v>
      </c>
      <c r="E247" s="228"/>
      <c r="F247" s="229"/>
      <c r="G247" s="209"/>
      <c r="I247" s="56"/>
    </row>
    <row r="248" spans="1:9" ht="31.5">
      <c r="A248" s="5">
        <v>1</v>
      </c>
      <c r="B248" s="90" t="s">
        <v>131</v>
      </c>
      <c r="C248" s="6">
        <v>2197487</v>
      </c>
      <c r="D248" s="5">
        <v>1</v>
      </c>
      <c r="E248" s="90" t="s">
        <v>131</v>
      </c>
      <c r="F248" s="6">
        <v>2197487</v>
      </c>
      <c r="G248" s="209"/>
      <c r="I248" s="56"/>
    </row>
    <row r="249" spans="1:9" ht="47.25">
      <c r="A249" s="5">
        <v>2</v>
      </c>
      <c r="B249" s="90" t="s">
        <v>233</v>
      </c>
      <c r="C249" s="6">
        <v>3549909</v>
      </c>
      <c r="D249" s="5">
        <v>2</v>
      </c>
      <c r="E249" s="90" t="s">
        <v>233</v>
      </c>
      <c r="F249" s="6">
        <v>3549909</v>
      </c>
      <c r="G249" s="209"/>
      <c r="I249" s="56"/>
    </row>
    <row r="250" spans="1:9" ht="31.5">
      <c r="A250" s="5">
        <v>3</v>
      </c>
      <c r="B250" s="90" t="s">
        <v>132</v>
      </c>
      <c r="C250" s="6">
        <v>1252642</v>
      </c>
      <c r="D250" s="5">
        <v>3</v>
      </c>
      <c r="E250" s="90" t="s">
        <v>132</v>
      </c>
      <c r="F250" s="145">
        <f>1252642+231406</f>
        <v>1484048</v>
      </c>
      <c r="G250" s="209"/>
      <c r="I250" s="56"/>
    </row>
    <row r="251" spans="1:9">
      <c r="A251" s="5"/>
      <c r="B251" s="7" t="s">
        <v>36</v>
      </c>
      <c r="C251" s="9">
        <f>C248+C249+C250</f>
        <v>7000038</v>
      </c>
      <c r="D251" s="5"/>
      <c r="E251" s="7" t="s">
        <v>36</v>
      </c>
      <c r="F251" s="9">
        <f>F248+F249+F250</f>
        <v>7231444</v>
      </c>
      <c r="G251" s="209"/>
      <c r="I251" s="56"/>
    </row>
    <row r="252" spans="1:9">
      <c r="A252" s="241" t="s">
        <v>69</v>
      </c>
      <c r="B252" s="242"/>
      <c r="C252" s="243"/>
      <c r="D252" s="241" t="s">
        <v>69</v>
      </c>
      <c r="E252" s="242"/>
      <c r="F252" s="243"/>
      <c r="G252" s="209"/>
      <c r="I252" s="56"/>
    </row>
    <row r="253" spans="1:9" ht="31.5">
      <c r="A253" s="5">
        <v>1</v>
      </c>
      <c r="B253" s="90" t="s">
        <v>21</v>
      </c>
      <c r="C253" s="24">
        <v>1060000</v>
      </c>
      <c r="D253" s="5">
        <v>1</v>
      </c>
      <c r="E253" s="90" t="s">
        <v>21</v>
      </c>
      <c r="F253" s="152">
        <v>747153</v>
      </c>
      <c r="G253" s="209"/>
      <c r="I253" s="56"/>
    </row>
    <row r="254" spans="1:9" ht="31.5">
      <c r="A254" s="5">
        <v>2</v>
      </c>
      <c r="B254" s="100" t="s">
        <v>22</v>
      </c>
      <c r="C254" s="6">
        <v>1170000</v>
      </c>
      <c r="D254" s="5">
        <v>2</v>
      </c>
      <c r="E254" s="100" t="s">
        <v>22</v>
      </c>
      <c r="F254" s="145">
        <v>794770</v>
      </c>
      <c r="G254" s="209"/>
      <c r="I254" s="56"/>
    </row>
    <row r="255" spans="1:9" ht="47.25">
      <c r="A255" s="33">
        <v>3</v>
      </c>
      <c r="B255" s="100" t="s">
        <v>223</v>
      </c>
      <c r="C255" s="6">
        <v>2198739</v>
      </c>
      <c r="D255" s="5">
        <v>3</v>
      </c>
      <c r="E255" s="100" t="s">
        <v>224</v>
      </c>
      <c r="F255" s="145">
        <v>2398340</v>
      </c>
      <c r="G255" s="209"/>
      <c r="I255" s="56"/>
    </row>
    <row r="256" spans="1:9" ht="31.5">
      <c r="A256" s="33"/>
      <c r="B256" s="100"/>
      <c r="C256" s="6"/>
      <c r="D256" s="153">
        <v>4</v>
      </c>
      <c r="E256" s="154" t="s">
        <v>289</v>
      </c>
      <c r="F256" s="145">
        <v>198763</v>
      </c>
      <c r="G256" s="209"/>
      <c r="I256" s="56"/>
    </row>
    <row r="257" spans="1:9" ht="31.5">
      <c r="A257" s="33"/>
      <c r="B257" s="100"/>
      <c r="C257" s="6"/>
      <c r="D257" s="153">
        <v>5</v>
      </c>
      <c r="E257" s="148" t="s">
        <v>238</v>
      </c>
      <c r="F257" s="145">
        <v>326700</v>
      </c>
      <c r="G257" s="209"/>
      <c r="I257" s="56"/>
    </row>
    <row r="258" spans="1:9">
      <c r="A258" s="5"/>
      <c r="B258" s="7" t="s">
        <v>36</v>
      </c>
      <c r="C258" s="9">
        <f>C253+C254+C255</f>
        <v>4428739</v>
      </c>
      <c r="D258" s="5"/>
      <c r="E258" s="7" t="s">
        <v>36</v>
      </c>
      <c r="F258" s="149">
        <f>F253+F254+F255+F256+F257</f>
        <v>4465726</v>
      </c>
      <c r="G258" s="209"/>
      <c r="I258" s="56"/>
    </row>
    <row r="259" spans="1:9">
      <c r="A259" s="241" t="s">
        <v>72</v>
      </c>
      <c r="B259" s="242"/>
      <c r="C259" s="243"/>
      <c r="D259" s="241" t="s">
        <v>72</v>
      </c>
      <c r="E259" s="242"/>
      <c r="F259" s="243"/>
      <c r="G259" s="209"/>
      <c r="I259" s="56"/>
    </row>
    <row r="260" spans="1:9" ht="31.5">
      <c r="A260" s="13">
        <v>1</v>
      </c>
      <c r="B260" s="90" t="s">
        <v>133</v>
      </c>
      <c r="C260" s="24">
        <v>2227402</v>
      </c>
      <c r="D260" s="13">
        <v>1</v>
      </c>
      <c r="E260" s="90" t="s">
        <v>133</v>
      </c>
      <c r="F260" s="24">
        <v>2227402</v>
      </c>
      <c r="G260" s="209"/>
      <c r="I260" s="56"/>
    </row>
    <row r="261" spans="1:9">
      <c r="A261" s="13">
        <v>2</v>
      </c>
      <c r="B261" s="90" t="s">
        <v>134</v>
      </c>
      <c r="C261" s="24">
        <v>488560</v>
      </c>
      <c r="D261" s="13">
        <v>2</v>
      </c>
      <c r="E261" s="90" t="s">
        <v>134</v>
      </c>
      <c r="F261" s="152">
        <v>476178</v>
      </c>
      <c r="G261" s="209"/>
      <c r="I261" s="56"/>
    </row>
    <row r="262" spans="1:9" ht="47.25">
      <c r="A262" s="13">
        <v>3</v>
      </c>
      <c r="B262" s="90" t="s">
        <v>250</v>
      </c>
      <c r="C262" s="24">
        <v>869355</v>
      </c>
      <c r="D262" s="13">
        <v>3</v>
      </c>
      <c r="E262" s="90" t="s">
        <v>250</v>
      </c>
      <c r="F262" s="24">
        <v>869355</v>
      </c>
      <c r="G262" s="209"/>
      <c r="I262" s="56"/>
    </row>
    <row r="263" spans="1:9" ht="31.5">
      <c r="A263" s="13">
        <v>4</v>
      </c>
      <c r="B263" s="90" t="s">
        <v>23</v>
      </c>
      <c r="C263" s="24">
        <v>137281</v>
      </c>
      <c r="D263" s="13">
        <v>4</v>
      </c>
      <c r="E263" s="90" t="s">
        <v>23</v>
      </c>
      <c r="F263" s="24">
        <v>137281</v>
      </c>
      <c r="G263" s="209"/>
      <c r="I263" s="56"/>
    </row>
    <row r="264" spans="1:9">
      <c r="A264" s="13"/>
      <c r="B264" s="7" t="s">
        <v>36</v>
      </c>
      <c r="C264" s="8">
        <f>C260+C261+C262+C263</f>
        <v>3722598</v>
      </c>
      <c r="D264" s="13"/>
      <c r="E264" s="7" t="s">
        <v>36</v>
      </c>
      <c r="F264" s="179">
        <f>F260+F261+F262+F263</f>
        <v>3710216</v>
      </c>
      <c r="G264" s="209"/>
      <c r="I264" s="56"/>
    </row>
    <row r="265" spans="1:9">
      <c r="A265" s="227" t="s">
        <v>75</v>
      </c>
      <c r="B265" s="228"/>
      <c r="C265" s="229"/>
      <c r="D265" s="227" t="s">
        <v>75</v>
      </c>
      <c r="E265" s="228"/>
      <c r="F265" s="229"/>
      <c r="G265" s="209"/>
      <c r="I265" s="56"/>
    </row>
    <row r="266" spans="1:9" ht="31.5">
      <c r="A266" s="5">
        <v>1</v>
      </c>
      <c r="B266" s="90" t="s">
        <v>135</v>
      </c>
      <c r="C266" s="50">
        <v>2388221</v>
      </c>
      <c r="D266" s="5">
        <v>1</v>
      </c>
      <c r="E266" s="90" t="s">
        <v>135</v>
      </c>
      <c r="F266" s="180">
        <f>2388221-14823</f>
        <v>2373398</v>
      </c>
      <c r="G266" s="209"/>
      <c r="I266" s="56"/>
    </row>
    <row r="267" spans="1:9" ht="31.5">
      <c r="A267" s="5">
        <v>2</v>
      </c>
      <c r="B267" s="90" t="s">
        <v>136</v>
      </c>
      <c r="C267" s="50">
        <v>991797</v>
      </c>
      <c r="D267" s="5">
        <v>2</v>
      </c>
      <c r="E267" s="90" t="s">
        <v>136</v>
      </c>
      <c r="F267" s="50">
        <v>991797</v>
      </c>
      <c r="G267" s="209"/>
      <c r="I267" s="56"/>
    </row>
    <row r="268" spans="1:9" ht="31.5">
      <c r="A268" s="44">
        <v>3</v>
      </c>
      <c r="B268" s="90" t="s">
        <v>137</v>
      </c>
      <c r="C268" s="50">
        <f>973991-633568</f>
        <v>340423</v>
      </c>
      <c r="D268" s="44">
        <v>3</v>
      </c>
      <c r="E268" s="90" t="s">
        <v>137</v>
      </c>
      <c r="F268" s="180">
        <v>362052</v>
      </c>
      <c r="G268" s="209"/>
      <c r="I268" s="56"/>
    </row>
    <row r="269" spans="1:9" ht="31.5">
      <c r="A269" s="44" t="s">
        <v>138</v>
      </c>
      <c r="B269" s="99" t="s">
        <v>139</v>
      </c>
      <c r="C269" s="50">
        <v>172161</v>
      </c>
      <c r="D269" s="44" t="s">
        <v>138</v>
      </c>
      <c r="E269" s="99" t="s">
        <v>139</v>
      </c>
      <c r="F269" s="50">
        <v>172161</v>
      </c>
      <c r="G269" s="209"/>
      <c r="I269" s="56"/>
    </row>
    <row r="270" spans="1:9" ht="16.5" thickBot="1">
      <c r="A270" s="36"/>
      <c r="B270" s="14" t="s">
        <v>36</v>
      </c>
      <c r="C270" s="51">
        <f>C266+C267+C268+C269</f>
        <v>3892602</v>
      </c>
      <c r="D270" s="36"/>
      <c r="E270" s="14" t="s">
        <v>36</v>
      </c>
      <c r="F270" s="181">
        <f>F266+F267+F268+F269</f>
        <v>3899408</v>
      </c>
      <c r="G270" s="209"/>
      <c r="I270" s="56"/>
    </row>
    <row r="271" spans="1:9" ht="16.5" thickBot="1">
      <c r="A271" s="17"/>
      <c r="B271" s="11" t="s">
        <v>140</v>
      </c>
      <c r="C271" s="12">
        <f>C214+C217+C223+C227+C231+C243+C246+C251+C258+C264+C270+C234</f>
        <v>60312486</v>
      </c>
      <c r="D271" s="17"/>
      <c r="E271" s="11" t="s">
        <v>140</v>
      </c>
      <c r="F271" s="183">
        <f>F214+F217+F223+F227+F231+F243+F246+F251+F258+F264+F270+F234</f>
        <v>58566885</v>
      </c>
      <c r="G271" s="209"/>
      <c r="I271" s="56"/>
    </row>
    <row r="272" spans="1:9">
      <c r="A272" s="258" t="s">
        <v>141</v>
      </c>
      <c r="B272" s="259"/>
      <c r="C272" s="260"/>
      <c r="D272" s="258" t="s">
        <v>141</v>
      </c>
      <c r="E272" s="259"/>
      <c r="F272" s="260"/>
      <c r="G272" s="209"/>
      <c r="I272" s="56"/>
    </row>
    <row r="273" spans="1:9">
      <c r="A273" s="241" t="s">
        <v>142</v>
      </c>
      <c r="B273" s="242"/>
      <c r="C273" s="243"/>
      <c r="D273" s="241" t="s">
        <v>142</v>
      </c>
      <c r="E273" s="242"/>
      <c r="F273" s="243"/>
      <c r="G273" s="209"/>
      <c r="I273" s="56"/>
    </row>
    <row r="274" spans="1:9" ht="47.25">
      <c r="A274" s="5">
        <v>1</v>
      </c>
      <c r="B274" s="90" t="s">
        <v>143</v>
      </c>
      <c r="C274" s="6">
        <v>2083300</v>
      </c>
      <c r="D274" s="5">
        <v>1</v>
      </c>
      <c r="E274" s="90" t="s">
        <v>143</v>
      </c>
      <c r="F274" s="6">
        <v>2083300</v>
      </c>
      <c r="G274" s="209"/>
      <c r="I274" s="56"/>
    </row>
    <row r="275" spans="1:9" ht="16.5" thickBot="1">
      <c r="A275" s="44"/>
      <c r="B275" s="14" t="s">
        <v>36</v>
      </c>
      <c r="C275" s="15">
        <f>C274</f>
        <v>2083300</v>
      </c>
      <c r="D275" s="44"/>
      <c r="E275" s="14" t="s">
        <v>36</v>
      </c>
      <c r="F275" s="15">
        <f>F274</f>
        <v>2083300</v>
      </c>
      <c r="G275" s="209"/>
      <c r="I275" s="56"/>
    </row>
    <row r="276" spans="1:9" ht="16.5" thickBot="1">
      <c r="A276" s="17"/>
      <c r="B276" s="52" t="s">
        <v>144</v>
      </c>
      <c r="C276" s="35">
        <f>C275</f>
        <v>2083300</v>
      </c>
      <c r="D276" s="17"/>
      <c r="E276" s="52" t="s">
        <v>144</v>
      </c>
      <c r="F276" s="35">
        <f>F275</f>
        <v>2083300</v>
      </c>
      <c r="G276" s="209"/>
      <c r="I276" s="56"/>
    </row>
    <row r="277" spans="1:9">
      <c r="A277" s="258" t="s">
        <v>145</v>
      </c>
      <c r="B277" s="259"/>
      <c r="C277" s="260"/>
      <c r="D277" s="258" t="s">
        <v>145</v>
      </c>
      <c r="E277" s="259"/>
      <c r="F277" s="260"/>
      <c r="G277" s="209"/>
      <c r="I277" s="56"/>
    </row>
    <row r="278" spans="1:9" ht="16.5" thickBot="1">
      <c r="A278" s="261" t="s">
        <v>146</v>
      </c>
      <c r="B278" s="262"/>
      <c r="C278" s="263"/>
      <c r="D278" s="261" t="s">
        <v>146</v>
      </c>
      <c r="E278" s="262"/>
      <c r="F278" s="263"/>
      <c r="G278" s="209"/>
      <c r="I278" s="56"/>
    </row>
    <row r="279" spans="1:9" ht="31.5">
      <c r="A279" s="28">
        <v>1</v>
      </c>
      <c r="B279" s="119" t="s">
        <v>221</v>
      </c>
      <c r="C279" s="26">
        <v>317360</v>
      </c>
      <c r="D279" s="28">
        <v>1</v>
      </c>
      <c r="E279" s="119" t="s">
        <v>220</v>
      </c>
      <c r="F279" s="26">
        <v>317360</v>
      </c>
      <c r="G279" s="209"/>
      <c r="I279" s="56"/>
    </row>
    <row r="280" spans="1:9" ht="47.25">
      <c r="A280" s="5">
        <v>2</v>
      </c>
      <c r="B280" s="89" t="s">
        <v>6</v>
      </c>
      <c r="C280" s="6">
        <v>512804</v>
      </c>
      <c r="D280" s="5">
        <v>2</v>
      </c>
      <c r="E280" s="89" t="s">
        <v>6</v>
      </c>
      <c r="F280" s="6">
        <v>512804</v>
      </c>
      <c r="G280" s="209"/>
      <c r="I280" s="56"/>
    </row>
    <row r="281" spans="1:9" ht="47.25">
      <c r="A281" s="5">
        <v>3</v>
      </c>
      <c r="B281" s="89" t="s">
        <v>218</v>
      </c>
      <c r="C281" s="6">
        <v>214092</v>
      </c>
      <c r="D281" s="5">
        <v>3</v>
      </c>
      <c r="E281" s="89" t="s">
        <v>218</v>
      </c>
      <c r="F281" s="191">
        <v>187318</v>
      </c>
      <c r="G281" s="209"/>
      <c r="I281" s="56"/>
    </row>
    <row r="282" spans="1:9" ht="47.25">
      <c r="A282" s="5">
        <v>4</v>
      </c>
      <c r="B282" s="89" t="s">
        <v>219</v>
      </c>
      <c r="C282" s="6">
        <v>521474</v>
      </c>
      <c r="D282" s="5">
        <v>4</v>
      </c>
      <c r="E282" s="89" t="s">
        <v>219</v>
      </c>
      <c r="F282" s="6">
        <v>521474</v>
      </c>
      <c r="G282" s="209"/>
      <c r="I282" s="56"/>
    </row>
    <row r="283" spans="1:9" ht="47.25">
      <c r="A283" s="5">
        <v>5</v>
      </c>
      <c r="B283" s="89" t="s">
        <v>9</v>
      </c>
      <c r="C283" s="6">
        <v>636384</v>
      </c>
      <c r="D283" s="5">
        <v>5</v>
      </c>
      <c r="E283" s="89" t="s">
        <v>9</v>
      </c>
      <c r="F283" s="6">
        <v>636384</v>
      </c>
      <c r="G283" s="209"/>
      <c r="I283" s="56"/>
    </row>
    <row r="284" spans="1:9">
      <c r="A284" s="5"/>
      <c r="B284" s="32" t="s">
        <v>36</v>
      </c>
      <c r="C284" s="9">
        <f>C279+C280+C281+C282+C283</f>
        <v>2202114</v>
      </c>
      <c r="D284" s="5"/>
      <c r="E284" s="32" t="s">
        <v>36</v>
      </c>
      <c r="F284" s="9">
        <f>F279+F280+F281+F282+F283</f>
        <v>2175340</v>
      </c>
      <c r="G284" s="209"/>
      <c r="I284" s="56"/>
    </row>
    <row r="285" spans="1:9" ht="22.5" customHeight="1">
      <c r="A285" s="249" t="s">
        <v>147</v>
      </c>
      <c r="B285" s="250"/>
      <c r="C285" s="251"/>
      <c r="D285" s="249" t="s">
        <v>147</v>
      </c>
      <c r="E285" s="250"/>
      <c r="F285" s="251"/>
      <c r="G285" s="209"/>
      <c r="I285" s="56"/>
    </row>
    <row r="286" spans="1:9" ht="31.5">
      <c r="A286" s="5">
        <v>1</v>
      </c>
      <c r="B286" s="89" t="s">
        <v>251</v>
      </c>
      <c r="C286" s="6">
        <v>440699</v>
      </c>
      <c r="D286" s="5"/>
      <c r="E286" s="190" t="s">
        <v>252</v>
      </c>
      <c r="F286" s="6"/>
      <c r="G286" s="209"/>
      <c r="I286" s="56"/>
    </row>
    <row r="287" spans="1:9">
      <c r="A287" s="5"/>
      <c r="B287" s="32" t="s">
        <v>36</v>
      </c>
      <c r="C287" s="9">
        <f>C286</f>
        <v>440699</v>
      </c>
      <c r="D287" s="5"/>
      <c r="E287" s="32" t="s">
        <v>36</v>
      </c>
      <c r="F287" s="9">
        <f>F286</f>
        <v>0</v>
      </c>
      <c r="G287" s="209"/>
      <c r="I287" s="56"/>
    </row>
    <row r="288" spans="1:9" ht="16.899999999999999" customHeight="1">
      <c r="A288" s="249" t="s">
        <v>148</v>
      </c>
      <c r="B288" s="250"/>
      <c r="C288" s="251"/>
      <c r="D288" s="249" t="s">
        <v>148</v>
      </c>
      <c r="E288" s="250"/>
      <c r="F288" s="251"/>
      <c r="G288" s="209"/>
      <c r="I288" s="56"/>
    </row>
    <row r="289" spans="1:9" ht="31.5">
      <c r="A289" s="5">
        <v>1</v>
      </c>
      <c r="B289" s="89" t="s">
        <v>149</v>
      </c>
      <c r="C289" s="6">
        <v>401000</v>
      </c>
      <c r="D289" s="5">
        <v>1</v>
      </c>
      <c r="E289" s="89" t="s">
        <v>149</v>
      </c>
      <c r="F289" s="6">
        <v>401000</v>
      </c>
      <c r="G289" s="209"/>
      <c r="I289" s="56"/>
    </row>
    <row r="290" spans="1:9">
      <c r="A290" s="5"/>
      <c r="B290" s="32" t="s">
        <v>36</v>
      </c>
      <c r="C290" s="9">
        <f>C289</f>
        <v>401000</v>
      </c>
      <c r="D290" s="5"/>
      <c r="E290" s="32" t="s">
        <v>36</v>
      </c>
      <c r="F290" s="9">
        <f>F289</f>
        <v>401000</v>
      </c>
      <c r="G290" s="209"/>
      <c r="I290" s="56"/>
    </row>
    <row r="291" spans="1:9">
      <c r="A291" s="49"/>
      <c r="B291" s="83"/>
      <c r="C291" s="84"/>
      <c r="D291" s="49"/>
      <c r="E291" s="83"/>
      <c r="F291" s="84"/>
      <c r="G291" s="209"/>
      <c r="I291" s="56"/>
    </row>
    <row r="292" spans="1:9" ht="31.9" customHeight="1">
      <c r="A292" s="241" t="s">
        <v>150</v>
      </c>
      <c r="B292" s="242"/>
      <c r="C292" s="243"/>
      <c r="D292" s="241" t="s">
        <v>150</v>
      </c>
      <c r="E292" s="242"/>
      <c r="F292" s="243"/>
      <c r="G292" s="209"/>
      <c r="I292" s="56"/>
    </row>
    <row r="293" spans="1:9" ht="31.5">
      <c r="A293" s="5">
        <v>1</v>
      </c>
      <c r="B293" s="89" t="s">
        <v>24</v>
      </c>
      <c r="C293" s="6">
        <v>1627031</v>
      </c>
      <c r="D293" s="5">
        <v>1</v>
      </c>
      <c r="E293" s="89" t="s">
        <v>24</v>
      </c>
      <c r="F293" s="6">
        <v>1627031</v>
      </c>
      <c r="G293" s="209"/>
      <c r="I293" s="56"/>
    </row>
    <row r="294" spans="1:9">
      <c r="A294" s="44"/>
      <c r="B294" s="53" t="s">
        <v>36</v>
      </c>
      <c r="C294" s="15">
        <f>SUM(C293:C293)</f>
        <v>1627031</v>
      </c>
      <c r="D294" s="44"/>
      <c r="E294" s="53" t="s">
        <v>36</v>
      </c>
      <c r="F294" s="15">
        <f>SUM(F293:F293)</f>
        <v>1627031</v>
      </c>
      <c r="G294" s="209"/>
      <c r="I294" s="56"/>
    </row>
    <row r="295" spans="1:9">
      <c r="A295" s="241" t="s">
        <v>103</v>
      </c>
      <c r="B295" s="242"/>
      <c r="C295" s="243"/>
      <c r="D295" s="241" t="s">
        <v>103</v>
      </c>
      <c r="E295" s="242"/>
      <c r="F295" s="243"/>
      <c r="G295" s="209"/>
      <c r="I295" s="56"/>
    </row>
    <row r="296" spans="1:9" ht="31.5">
      <c r="A296" s="44" t="s">
        <v>163</v>
      </c>
      <c r="B296" s="211" t="s">
        <v>115</v>
      </c>
      <c r="C296" s="50">
        <v>896000</v>
      </c>
      <c r="D296" s="44" t="s">
        <v>163</v>
      </c>
      <c r="E296" s="211" t="s">
        <v>115</v>
      </c>
      <c r="F296" s="180">
        <v>745134</v>
      </c>
      <c r="G296" s="209"/>
      <c r="I296" s="56"/>
    </row>
    <row r="297" spans="1:9">
      <c r="A297" s="44">
        <v>2</v>
      </c>
      <c r="B297" s="211" t="s">
        <v>276</v>
      </c>
      <c r="C297" s="50">
        <v>159000</v>
      </c>
      <c r="D297" s="44">
        <v>2</v>
      </c>
      <c r="E297" s="211" t="s">
        <v>276</v>
      </c>
      <c r="F297" s="180">
        <v>60740</v>
      </c>
      <c r="G297" s="209"/>
      <c r="I297" s="56"/>
    </row>
    <row r="298" spans="1:9">
      <c r="A298" s="44"/>
      <c r="B298" s="53" t="s">
        <v>36</v>
      </c>
      <c r="C298" s="15">
        <f>SUM(C296:C297)</f>
        <v>1055000</v>
      </c>
      <c r="D298" s="44"/>
      <c r="E298" s="53" t="s">
        <v>36</v>
      </c>
      <c r="F298" s="213">
        <f>SUM(F296:F297)</f>
        <v>805874</v>
      </c>
      <c r="G298" s="209"/>
      <c r="I298" s="56"/>
    </row>
    <row r="299" spans="1:9" ht="21.75" customHeight="1">
      <c r="A299" s="252" t="s">
        <v>91</v>
      </c>
      <c r="B299" s="253"/>
      <c r="C299" s="254"/>
      <c r="D299" s="252" t="s">
        <v>91</v>
      </c>
      <c r="E299" s="253"/>
      <c r="F299" s="254"/>
      <c r="G299" s="209"/>
      <c r="I299" s="56"/>
    </row>
    <row r="300" spans="1:9" ht="47.25">
      <c r="A300" s="5">
        <v>1</v>
      </c>
      <c r="B300" s="90" t="s">
        <v>25</v>
      </c>
      <c r="C300" s="6">
        <v>180666</v>
      </c>
      <c r="D300" s="5">
        <v>1</v>
      </c>
      <c r="E300" s="90" t="s">
        <v>25</v>
      </c>
      <c r="F300" s="6">
        <v>180666</v>
      </c>
      <c r="G300" s="209"/>
      <c r="I300" s="56"/>
    </row>
    <row r="301" spans="1:9" ht="47.25">
      <c r="A301" s="5">
        <v>2</v>
      </c>
      <c r="B301" s="90" t="s">
        <v>26</v>
      </c>
      <c r="C301" s="6">
        <v>197376</v>
      </c>
      <c r="D301" s="5">
        <v>2</v>
      </c>
      <c r="E301" s="90" t="s">
        <v>26</v>
      </c>
      <c r="F301" s="6">
        <v>197376</v>
      </c>
      <c r="G301" s="209"/>
      <c r="I301" s="56"/>
    </row>
    <row r="302" spans="1:9" ht="47.25">
      <c r="A302" s="5">
        <v>3</v>
      </c>
      <c r="B302" s="90" t="s">
        <v>27</v>
      </c>
      <c r="C302" s="6">
        <v>746312</v>
      </c>
      <c r="D302" s="5">
        <v>3</v>
      </c>
      <c r="E302" s="90" t="s">
        <v>27</v>
      </c>
      <c r="F302" s="6">
        <v>746312</v>
      </c>
      <c r="G302" s="209"/>
      <c r="I302" s="56"/>
    </row>
    <row r="303" spans="1:9">
      <c r="A303" s="5"/>
      <c r="B303" s="32" t="s">
        <v>36</v>
      </c>
      <c r="C303" s="9">
        <f>C300+C301+C302</f>
        <v>1124354</v>
      </c>
      <c r="D303" s="5"/>
      <c r="E303" s="32" t="s">
        <v>36</v>
      </c>
      <c r="F303" s="9">
        <f>F300+F301+F302</f>
        <v>1124354</v>
      </c>
      <c r="G303" s="209"/>
      <c r="I303" s="56"/>
    </row>
    <row r="304" spans="1:9" ht="22.5" customHeight="1">
      <c r="A304" s="255" t="s">
        <v>95</v>
      </c>
      <c r="B304" s="256"/>
      <c r="C304" s="257"/>
      <c r="D304" s="255" t="s">
        <v>95</v>
      </c>
      <c r="E304" s="256"/>
      <c r="F304" s="257"/>
      <c r="G304" s="209"/>
      <c r="I304" s="56"/>
    </row>
    <row r="305" spans="1:9" ht="31.5">
      <c r="A305" s="5">
        <v>1</v>
      </c>
      <c r="B305" s="89" t="s">
        <v>10</v>
      </c>
      <c r="C305" s="6">
        <v>350000</v>
      </c>
      <c r="D305" s="5">
        <v>1</v>
      </c>
      <c r="E305" s="89" t="s">
        <v>10</v>
      </c>
      <c r="F305" s="6">
        <v>350000</v>
      </c>
      <c r="G305" s="209"/>
      <c r="I305" s="56"/>
    </row>
    <row r="306" spans="1:9">
      <c r="A306" s="5"/>
      <c r="B306" s="32" t="s">
        <v>36</v>
      </c>
      <c r="C306" s="9">
        <f>C305</f>
        <v>350000</v>
      </c>
      <c r="D306" s="5"/>
      <c r="E306" s="32" t="s">
        <v>36</v>
      </c>
      <c r="F306" s="9">
        <f>F305</f>
        <v>350000</v>
      </c>
      <c r="G306" s="209"/>
      <c r="I306" s="56"/>
    </row>
    <row r="307" spans="1:9">
      <c r="A307" s="5"/>
      <c r="B307" s="32"/>
      <c r="C307" s="9"/>
      <c r="D307" s="264" t="s">
        <v>248</v>
      </c>
      <c r="E307" s="265"/>
      <c r="F307" s="266"/>
      <c r="G307" s="209"/>
      <c r="I307" s="56"/>
    </row>
    <row r="308" spans="1:9" ht="47.25">
      <c r="A308" s="5"/>
      <c r="B308" s="32"/>
      <c r="C308" s="9"/>
      <c r="D308" s="153">
        <v>1</v>
      </c>
      <c r="E308" s="185" t="s">
        <v>247</v>
      </c>
      <c r="F308" s="145">
        <v>100000</v>
      </c>
      <c r="G308" s="209"/>
      <c r="I308" s="56"/>
    </row>
    <row r="309" spans="1:9">
      <c r="A309" s="5"/>
      <c r="B309" s="32"/>
      <c r="C309" s="9"/>
      <c r="D309" s="5"/>
      <c r="E309" s="186" t="s">
        <v>36</v>
      </c>
      <c r="F309" s="149">
        <f>F308</f>
        <v>100000</v>
      </c>
      <c r="G309" s="209"/>
      <c r="I309" s="56"/>
    </row>
    <row r="310" spans="1:9">
      <c r="A310" s="5"/>
      <c r="B310" s="32"/>
      <c r="C310" s="9"/>
      <c r="D310" s="267" t="s">
        <v>249</v>
      </c>
      <c r="E310" s="268"/>
      <c r="F310" s="269"/>
      <c r="G310" s="209"/>
      <c r="I310" s="56"/>
    </row>
    <row r="311" spans="1:9" ht="31.5">
      <c r="A311" s="5"/>
      <c r="B311" s="32"/>
      <c r="C311" s="9"/>
      <c r="D311" s="5"/>
      <c r="E311" s="185" t="s">
        <v>271</v>
      </c>
      <c r="F311" s="145">
        <v>602250</v>
      </c>
      <c r="G311" s="209"/>
      <c r="I311" s="56"/>
    </row>
    <row r="312" spans="1:9">
      <c r="A312" s="5"/>
      <c r="B312" s="32"/>
      <c r="C312" s="9"/>
      <c r="D312" s="5"/>
      <c r="E312" s="186" t="s">
        <v>36</v>
      </c>
      <c r="F312" s="149">
        <f>F311</f>
        <v>602250</v>
      </c>
      <c r="G312" s="209"/>
      <c r="I312" s="56"/>
    </row>
    <row r="313" spans="1:9">
      <c r="A313" s="5"/>
      <c r="B313" s="7" t="s">
        <v>151</v>
      </c>
      <c r="C313" s="9">
        <f>C284+C287+C290+C294+C303+C306+C298</f>
        <v>7200198</v>
      </c>
      <c r="D313" s="5"/>
      <c r="E313" s="7" t="s">
        <v>151</v>
      </c>
      <c r="F313" s="149">
        <f>F284+F287+F290+F294+F303+F306+F309+F312+F298</f>
        <v>7185849</v>
      </c>
      <c r="G313" s="209"/>
      <c r="I313" s="56"/>
    </row>
    <row r="314" spans="1:9">
      <c r="A314" s="219" t="s">
        <v>102</v>
      </c>
      <c r="B314" s="220"/>
      <c r="C314" s="221"/>
      <c r="D314" s="219" t="s">
        <v>102</v>
      </c>
      <c r="E314" s="220"/>
      <c r="F314" s="221"/>
      <c r="G314" s="209"/>
      <c r="I314" s="56"/>
    </row>
    <row r="315" spans="1:9">
      <c r="A315" s="241" t="s">
        <v>150</v>
      </c>
      <c r="B315" s="242"/>
      <c r="C315" s="243"/>
      <c r="D315" s="241" t="s">
        <v>150</v>
      </c>
      <c r="E315" s="242"/>
      <c r="F315" s="243"/>
      <c r="G315" s="209"/>
      <c r="I315" s="56"/>
    </row>
    <row r="316" spans="1:9" ht="31.5">
      <c r="A316" s="120">
        <v>1</v>
      </c>
      <c r="B316" s="121" t="s">
        <v>28</v>
      </c>
      <c r="C316" s="6">
        <v>75000</v>
      </c>
      <c r="D316" s="120">
        <v>1</v>
      </c>
      <c r="E316" s="121" t="s">
        <v>28</v>
      </c>
      <c r="F316" s="6">
        <v>75000</v>
      </c>
      <c r="G316" s="209"/>
      <c r="I316" s="56"/>
    </row>
    <row r="317" spans="1:9" ht="47.25">
      <c r="A317" s="139">
        <v>2</v>
      </c>
      <c r="B317" s="99" t="s">
        <v>29</v>
      </c>
      <c r="C317" s="6">
        <v>902504</v>
      </c>
      <c r="D317" s="139">
        <v>2</v>
      </c>
      <c r="E317" s="99" t="s">
        <v>29</v>
      </c>
      <c r="F317" s="6">
        <v>902504</v>
      </c>
      <c r="G317" s="209"/>
      <c r="I317" s="56"/>
    </row>
    <row r="318" spans="1:9">
      <c r="A318" s="122"/>
      <c r="B318" s="32" t="s">
        <v>36</v>
      </c>
      <c r="C318" s="9">
        <f>C317+C316</f>
        <v>977504</v>
      </c>
      <c r="D318" s="122"/>
      <c r="E318" s="32" t="s">
        <v>36</v>
      </c>
      <c r="F318" s="9">
        <f>F317+F316</f>
        <v>977504</v>
      </c>
      <c r="G318" s="209"/>
      <c r="I318" s="56"/>
    </row>
    <row r="319" spans="1:9">
      <c r="A319" s="122"/>
      <c r="B319" s="32"/>
      <c r="C319" s="9"/>
      <c r="D319" s="267" t="s">
        <v>249</v>
      </c>
      <c r="E319" s="268"/>
      <c r="F319" s="269"/>
      <c r="G319" s="209"/>
      <c r="I319" s="56"/>
    </row>
    <row r="320" spans="1:9" ht="47.25">
      <c r="A320" s="122"/>
      <c r="B320" s="32"/>
      <c r="C320" s="9"/>
      <c r="D320" s="188">
        <v>1</v>
      </c>
      <c r="E320" s="207" t="s">
        <v>272</v>
      </c>
      <c r="F320" s="145">
        <v>397750</v>
      </c>
      <c r="G320" s="209"/>
      <c r="I320" s="56"/>
    </row>
    <row r="321" spans="1:10">
      <c r="A321" s="122"/>
      <c r="B321" s="32"/>
      <c r="C321" s="9"/>
      <c r="D321" s="122"/>
      <c r="E321" s="186" t="s">
        <v>36</v>
      </c>
      <c r="F321" s="149">
        <f>F320</f>
        <v>397750</v>
      </c>
      <c r="G321" s="209"/>
      <c r="I321" s="56"/>
    </row>
    <row r="322" spans="1:10">
      <c r="A322" s="122"/>
      <c r="B322" s="32" t="s">
        <v>104</v>
      </c>
      <c r="C322" s="9">
        <f>C318</f>
        <v>977504</v>
      </c>
      <c r="D322" s="122"/>
      <c r="E322" s="32" t="s">
        <v>104</v>
      </c>
      <c r="F322" s="149">
        <f>F318+F321</f>
        <v>1375254</v>
      </c>
      <c r="G322" s="209"/>
      <c r="I322" s="56"/>
    </row>
    <row r="323" spans="1:10" s="45" customFormat="1" ht="17.25">
      <c r="A323" s="123"/>
      <c r="B323" s="124" t="s">
        <v>152</v>
      </c>
      <c r="C323" s="54">
        <f>C271+C276+C313+C322</f>
        <v>70573488</v>
      </c>
      <c r="D323" s="123"/>
      <c r="E323" s="124" t="s">
        <v>152</v>
      </c>
      <c r="F323" s="192">
        <f>F271+F276+F313+F322</f>
        <v>69211288</v>
      </c>
      <c r="G323" s="209"/>
      <c r="I323" s="56"/>
    </row>
    <row r="324" spans="1:10" s="45" customFormat="1" ht="6" customHeight="1" thickBot="1">
      <c r="A324" s="125"/>
      <c r="B324" s="126"/>
      <c r="C324" s="55"/>
      <c r="D324" s="125"/>
      <c r="E324" s="126"/>
      <c r="F324" s="55"/>
      <c r="G324" s="209"/>
      <c r="I324" s="56"/>
    </row>
    <row r="325" spans="1:10" ht="16.5" thickBot="1">
      <c r="A325" s="244" t="s">
        <v>153</v>
      </c>
      <c r="B325" s="245"/>
      <c r="C325" s="127">
        <f>C187+C323</f>
        <v>212438478</v>
      </c>
      <c r="D325" s="244" t="s">
        <v>153</v>
      </c>
      <c r="E325" s="245"/>
      <c r="F325" s="127">
        <f>F187+F323</f>
        <v>212438478</v>
      </c>
      <c r="G325" s="209"/>
      <c r="H325" s="212">
        <f>F325-C325</f>
        <v>0</v>
      </c>
      <c r="I325" s="56"/>
    </row>
    <row r="326" spans="1:10" ht="6.75" customHeight="1">
      <c r="A326" s="246"/>
      <c r="B326" s="247"/>
      <c r="C326" s="248"/>
      <c r="D326" s="246"/>
      <c r="E326" s="247"/>
      <c r="F326" s="248"/>
    </row>
    <row r="327" spans="1:10">
      <c r="A327" s="241" t="s">
        <v>154</v>
      </c>
      <c r="B327" s="242"/>
      <c r="C327" s="243"/>
      <c r="D327" s="241" t="s">
        <v>154</v>
      </c>
      <c r="E327" s="242"/>
      <c r="F327" s="243"/>
    </row>
    <row r="328" spans="1:10">
      <c r="A328" s="227" t="s">
        <v>155</v>
      </c>
      <c r="B328" s="228"/>
      <c r="C328" s="229"/>
      <c r="D328" s="227" t="s">
        <v>155</v>
      </c>
      <c r="E328" s="228"/>
      <c r="F328" s="229"/>
      <c r="G328" s="209"/>
      <c r="H328" s="56"/>
      <c r="J328" s="56"/>
    </row>
    <row r="329" spans="1:10" ht="31.5">
      <c r="A329" s="13">
        <v>1</v>
      </c>
      <c r="B329" s="90" t="s">
        <v>213</v>
      </c>
      <c r="C329" s="24">
        <f>31479478+10235398-7411444</f>
        <v>34303432</v>
      </c>
      <c r="D329" s="13">
        <v>1</v>
      </c>
      <c r="E329" s="90" t="s">
        <v>213</v>
      </c>
      <c r="F329" s="24">
        <f>31479478+10235398-7411444</f>
        <v>34303432</v>
      </c>
    </row>
    <row r="330" spans="1:10" ht="63">
      <c r="A330" s="13">
        <v>2</v>
      </c>
      <c r="B330" s="90" t="s">
        <v>3</v>
      </c>
      <c r="C330" s="24">
        <v>7411444</v>
      </c>
      <c r="D330" s="13">
        <v>2</v>
      </c>
      <c r="E330" s="90" t="s">
        <v>3</v>
      </c>
      <c r="F330" s="24">
        <v>7411444</v>
      </c>
    </row>
    <row r="331" spans="1:10" ht="94.5">
      <c r="A331" s="13">
        <v>3</v>
      </c>
      <c r="B331" s="90" t="s">
        <v>7</v>
      </c>
      <c r="C331" s="24">
        <v>7931247</v>
      </c>
      <c r="D331" s="13">
        <v>3</v>
      </c>
      <c r="E331" s="90" t="s">
        <v>7</v>
      </c>
      <c r="F331" s="24">
        <v>7931247</v>
      </c>
    </row>
    <row r="332" spans="1:10" ht="126">
      <c r="A332" s="13">
        <v>4</v>
      </c>
      <c r="B332" s="90" t="s">
        <v>8</v>
      </c>
      <c r="C332" s="24">
        <v>54793</v>
      </c>
      <c r="D332" s="13">
        <v>4</v>
      </c>
      <c r="E332" s="90" t="s">
        <v>8</v>
      </c>
      <c r="F332" s="24">
        <v>54793</v>
      </c>
    </row>
    <row r="333" spans="1:10" ht="31.5">
      <c r="A333" s="13">
        <v>5</v>
      </c>
      <c r="B333" s="128" t="s">
        <v>156</v>
      </c>
      <c r="C333" s="24">
        <v>2010366</v>
      </c>
      <c r="D333" s="13">
        <v>5</v>
      </c>
      <c r="E333" s="128" t="s">
        <v>156</v>
      </c>
      <c r="F333" s="24">
        <v>2010366</v>
      </c>
    </row>
    <row r="334" spans="1:10" ht="63">
      <c r="A334" s="13">
        <v>6</v>
      </c>
      <c r="B334" s="90" t="s">
        <v>4</v>
      </c>
      <c r="C334" s="24">
        <v>121253</v>
      </c>
      <c r="D334" s="13">
        <v>6</v>
      </c>
      <c r="E334" s="90" t="s">
        <v>4</v>
      </c>
      <c r="F334" s="24">
        <v>121253</v>
      </c>
    </row>
    <row r="335" spans="1:10">
      <c r="A335" s="5"/>
      <c r="B335" s="32" t="s">
        <v>36</v>
      </c>
      <c r="C335" s="9">
        <f>SUM(C329:C334)</f>
        <v>51832535</v>
      </c>
      <c r="D335" s="5"/>
      <c r="E335" s="32" t="s">
        <v>36</v>
      </c>
      <c r="F335" s="9">
        <f>SUM(F329:F334)</f>
        <v>51832535</v>
      </c>
    </row>
    <row r="336" spans="1:10">
      <c r="A336" s="241" t="s">
        <v>42</v>
      </c>
      <c r="B336" s="242"/>
      <c r="C336" s="243"/>
      <c r="D336" s="241" t="s">
        <v>42</v>
      </c>
      <c r="E336" s="242"/>
      <c r="F336" s="243"/>
    </row>
    <row r="337" spans="1:6" ht="31.5">
      <c r="A337" s="13">
        <v>1</v>
      </c>
      <c r="B337" s="128" t="s">
        <v>156</v>
      </c>
      <c r="C337" s="24">
        <v>8465050</v>
      </c>
      <c r="D337" s="13">
        <v>1</v>
      </c>
      <c r="E337" s="128" t="s">
        <v>156</v>
      </c>
      <c r="F337" s="24">
        <v>8465050</v>
      </c>
    </row>
    <row r="338" spans="1:6" ht="47.25">
      <c r="A338" s="13">
        <v>2</v>
      </c>
      <c r="B338" s="90" t="s">
        <v>157</v>
      </c>
      <c r="C338" s="24">
        <v>1</v>
      </c>
      <c r="D338" s="13">
        <v>2</v>
      </c>
      <c r="E338" s="90" t="s">
        <v>157</v>
      </c>
      <c r="F338" s="24">
        <v>1</v>
      </c>
    </row>
    <row r="339" spans="1:6">
      <c r="A339" s="13">
        <v>3</v>
      </c>
      <c r="B339" s="58" t="s">
        <v>158</v>
      </c>
      <c r="C339" s="24">
        <v>1314935</v>
      </c>
      <c r="D339" s="13">
        <v>3</v>
      </c>
      <c r="E339" s="58" t="s">
        <v>158</v>
      </c>
      <c r="F339" s="24">
        <v>1314935</v>
      </c>
    </row>
    <row r="340" spans="1:6">
      <c r="A340" s="5"/>
      <c r="B340" s="32" t="s">
        <v>36</v>
      </c>
      <c r="C340" s="9">
        <f>SUM(C337:C339)</f>
        <v>9779986</v>
      </c>
      <c r="D340" s="5"/>
      <c r="E340" s="32" t="s">
        <v>36</v>
      </c>
      <c r="F340" s="9">
        <f>SUM(F337:F339)</f>
        <v>9779986</v>
      </c>
    </row>
    <row r="341" spans="1:6">
      <c r="A341" s="232" t="s">
        <v>120</v>
      </c>
      <c r="B341" s="233"/>
      <c r="C341" s="234"/>
      <c r="D341" s="232" t="s">
        <v>120</v>
      </c>
      <c r="E341" s="233"/>
      <c r="F341" s="234"/>
    </row>
    <row r="342" spans="1:6" ht="31.5">
      <c r="A342" s="5">
        <v>1</v>
      </c>
      <c r="B342" s="90" t="s">
        <v>199</v>
      </c>
      <c r="C342" s="6">
        <v>9429</v>
      </c>
      <c r="D342" s="5">
        <v>1</v>
      </c>
      <c r="E342" s="90" t="s">
        <v>199</v>
      </c>
      <c r="F342" s="6">
        <v>9429</v>
      </c>
    </row>
    <row r="343" spans="1:6">
      <c r="A343" s="5"/>
      <c r="B343" s="32" t="s">
        <v>36</v>
      </c>
      <c r="C343" s="9">
        <f>SUM(C342)</f>
        <v>9429</v>
      </c>
      <c r="D343" s="5"/>
      <c r="E343" s="32" t="s">
        <v>36</v>
      </c>
      <c r="F343" s="9">
        <f>SUM(F342)</f>
        <v>9429</v>
      </c>
    </row>
    <row r="344" spans="1:6">
      <c r="A344" s="13"/>
      <c r="B344" s="57" t="s">
        <v>159</v>
      </c>
      <c r="C344" s="8">
        <f>SUM(C335+C340+C343)</f>
        <v>61621950</v>
      </c>
      <c r="D344" s="13"/>
      <c r="E344" s="57" t="s">
        <v>159</v>
      </c>
      <c r="F344" s="8">
        <f>SUM(F335+F340+F343)</f>
        <v>61621950</v>
      </c>
    </row>
    <row r="345" spans="1:6">
      <c r="A345" s="13"/>
      <c r="B345" s="58"/>
      <c r="C345" s="24"/>
      <c r="D345" s="13"/>
      <c r="E345" s="58"/>
      <c r="F345" s="24"/>
    </row>
    <row r="346" spans="1:6" ht="22.5" customHeight="1">
      <c r="A346" s="227" t="s">
        <v>160</v>
      </c>
      <c r="B346" s="228"/>
      <c r="C346" s="229"/>
      <c r="D346" s="227" t="s">
        <v>160</v>
      </c>
      <c r="E346" s="228"/>
      <c r="F346" s="229"/>
    </row>
    <row r="347" spans="1:6" ht="21" customHeight="1">
      <c r="A347" s="227" t="s">
        <v>161</v>
      </c>
      <c r="B347" s="228"/>
      <c r="C347" s="229"/>
      <c r="D347" s="227" t="s">
        <v>161</v>
      </c>
      <c r="E347" s="228"/>
      <c r="F347" s="229"/>
    </row>
    <row r="348" spans="1:6" ht="39" customHeight="1">
      <c r="A348" s="219" t="s">
        <v>162</v>
      </c>
      <c r="B348" s="220"/>
      <c r="C348" s="221"/>
      <c r="D348" s="219" t="s">
        <v>162</v>
      </c>
      <c r="E348" s="220"/>
      <c r="F348" s="221"/>
    </row>
    <row r="349" spans="1:6" ht="34.9" customHeight="1">
      <c r="A349" s="59" t="s">
        <v>163</v>
      </c>
      <c r="B349" s="97" t="s">
        <v>164</v>
      </c>
      <c r="C349" s="60">
        <v>1341106</v>
      </c>
      <c r="D349" s="59" t="s">
        <v>163</v>
      </c>
      <c r="E349" s="97" t="s">
        <v>164</v>
      </c>
      <c r="F349" s="60">
        <v>1341106</v>
      </c>
    </row>
    <row r="350" spans="1:6">
      <c r="A350" s="61"/>
      <c r="B350" s="62" t="s">
        <v>165</v>
      </c>
      <c r="C350" s="63">
        <f>C349</f>
        <v>1341106</v>
      </c>
      <c r="D350" s="61"/>
      <c r="E350" s="62" t="s">
        <v>165</v>
      </c>
      <c r="F350" s="63">
        <v>1400000</v>
      </c>
    </row>
    <row r="351" spans="1:6">
      <c r="A351" s="235" t="s">
        <v>166</v>
      </c>
      <c r="B351" s="236"/>
      <c r="C351" s="237"/>
      <c r="D351" s="235" t="s">
        <v>166</v>
      </c>
      <c r="E351" s="236"/>
      <c r="F351" s="237"/>
    </row>
    <row r="352" spans="1:6">
      <c r="A352" s="59" t="s">
        <v>163</v>
      </c>
      <c r="B352" s="58" t="s">
        <v>167</v>
      </c>
      <c r="C352" s="63">
        <v>126908</v>
      </c>
      <c r="D352" s="59" t="s">
        <v>163</v>
      </c>
      <c r="E352" s="58" t="s">
        <v>167</v>
      </c>
      <c r="F352" s="63">
        <v>126908</v>
      </c>
    </row>
    <row r="353" spans="1:6">
      <c r="A353" s="64" t="s">
        <v>168</v>
      </c>
      <c r="B353" s="129" t="s">
        <v>169</v>
      </c>
      <c r="C353" s="63">
        <v>185510</v>
      </c>
      <c r="D353" s="64" t="s">
        <v>168</v>
      </c>
      <c r="E353" s="129" t="s">
        <v>169</v>
      </c>
      <c r="F353" s="63">
        <v>185510</v>
      </c>
    </row>
    <row r="354" spans="1:6">
      <c r="A354" s="59" t="s">
        <v>277</v>
      </c>
      <c r="B354" s="129" t="s">
        <v>278</v>
      </c>
      <c r="C354" s="63">
        <v>846476</v>
      </c>
      <c r="D354" s="59" t="s">
        <v>279</v>
      </c>
      <c r="E354" s="58" t="s">
        <v>278</v>
      </c>
      <c r="F354" s="63">
        <v>846476</v>
      </c>
    </row>
    <row r="355" spans="1:6">
      <c r="A355" s="238" t="s">
        <v>170</v>
      </c>
      <c r="B355" s="239"/>
      <c r="C355" s="63">
        <f>C354+C353+C352</f>
        <v>1158894</v>
      </c>
      <c r="D355" s="238" t="s">
        <v>170</v>
      </c>
      <c r="E355" s="239"/>
      <c r="F355" s="63">
        <f>F354+F353+F352</f>
        <v>1158894</v>
      </c>
    </row>
    <row r="356" spans="1:6">
      <c r="A356" s="65"/>
      <c r="B356" s="62" t="s">
        <v>171</v>
      </c>
      <c r="C356" s="63">
        <v>2500000</v>
      </c>
      <c r="D356" s="65"/>
      <c r="E356" s="62" t="s">
        <v>171</v>
      </c>
      <c r="F356" s="63">
        <v>2500000</v>
      </c>
    </row>
    <row r="357" spans="1:6">
      <c r="A357" s="235"/>
      <c r="B357" s="236"/>
      <c r="C357" s="237"/>
      <c r="D357" s="235"/>
      <c r="E357" s="236"/>
      <c r="F357" s="237"/>
    </row>
    <row r="358" spans="1:6">
      <c r="A358" s="227" t="s">
        <v>172</v>
      </c>
      <c r="B358" s="240"/>
      <c r="C358" s="8"/>
      <c r="D358" s="227" t="s">
        <v>172</v>
      </c>
      <c r="E358" s="240"/>
      <c r="F358" s="8"/>
    </row>
    <row r="359" spans="1:6">
      <c r="A359" s="59" t="s">
        <v>163</v>
      </c>
      <c r="B359" s="58" t="s">
        <v>172</v>
      </c>
      <c r="C359" s="140">
        <v>8600000</v>
      </c>
      <c r="D359" s="59" t="s">
        <v>163</v>
      </c>
      <c r="E359" s="58" t="s">
        <v>172</v>
      </c>
      <c r="F359" s="140">
        <v>8600000</v>
      </c>
    </row>
    <row r="360" spans="1:6" ht="31.5">
      <c r="A360" s="64" t="s">
        <v>168</v>
      </c>
      <c r="B360" s="151" t="s">
        <v>225</v>
      </c>
      <c r="C360" s="140">
        <v>273750</v>
      </c>
      <c r="D360" s="64" t="s">
        <v>168</v>
      </c>
      <c r="E360" s="151" t="s">
        <v>225</v>
      </c>
      <c r="F360" s="140">
        <v>273750</v>
      </c>
    </row>
    <row r="361" spans="1:6">
      <c r="A361" s="238" t="s">
        <v>214</v>
      </c>
      <c r="B361" s="239"/>
      <c r="C361" s="63">
        <f>SUM(C359:C360)</f>
        <v>8873750</v>
      </c>
      <c r="D361" s="238" t="s">
        <v>214</v>
      </c>
      <c r="E361" s="239"/>
      <c r="F361" s="63">
        <f>SUM(F359:F360)</f>
        <v>8873750</v>
      </c>
    </row>
    <row r="362" spans="1:6" ht="5.25" customHeight="1">
      <c r="A362" s="66"/>
      <c r="B362" s="47"/>
      <c r="C362" s="130"/>
      <c r="D362" s="66"/>
      <c r="E362" s="47"/>
      <c r="F362" s="130"/>
    </row>
    <row r="363" spans="1:6">
      <c r="A363" s="227" t="s">
        <v>173</v>
      </c>
      <c r="B363" s="228"/>
      <c r="C363" s="229"/>
      <c r="D363" s="227" t="s">
        <v>173</v>
      </c>
      <c r="E363" s="228"/>
      <c r="F363" s="229"/>
    </row>
    <row r="364" spans="1:6" ht="6.75" customHeight="1">
      <c r="A364" s="227"/>
      <c r="B364" s="228"/>
      <c r="C364" s="229"/>
      <c r="D364" s="227"/>
      <c r="E364" s="228"/>
      <c r="F364" s="229"/>
    </row>
    <row r="365" spans="1:6">
      <c r="A365" s="230" t="s">
        <v>174</v>
      </c>
      <c r="B365" s="231"/>
      <c r="C365" s="8">
        <v>2000000</v>
      </c>
      <c r="D365" s="230" t="s">
        <v>174</v>
      </c>
      <c r="E365" s="231"/>
      <c r="F365" s="8">
        <v>2000000</v>
      </c>
    </row>
    <row r="366" spans="1:6" ht="8.25" customHeight="1">
      <c r="A366" s="67"/>
      <c r="B366" s="68"/>
      <c r="C366" s="69"/>
      <c r="D366" s="67"/>
      <c r="E366" s="68"/>
      <c r="F366" s="69"/>
    </row>
    <row r="367" spans="1:6" ht="6" customHeight="1">
      <c r="A367" s="67"/>
      <c r="B367" s="68"/>
      <c r="C367" s="69"/>
      <c r="D367" s="67"/>
      <c r="E367" s="68"/>
      <c r="F367" s="69"/>
    </row>
    <row r="368" spans="1:6">
      <c r="A368" s="227" t="s">
        <v>175</v>
      </c>
      <c r="B368" s="228"/>
      <c r="C368" s="229"/>
      <c r="D368" s="227" t="s">
        <v>175</v>
      </c>
      <c r="E368" s="228"/>
      <c r="F368" s="229"/>
    </row>
    <row r="369" spans="1:7" s="74" customFormat="1">
      <c r="A369" s="232" t="s">
        <v>120</v>
      </c>
      <c r="B369" s="233"/>
      <c r="C369" s="234"/>
      <c r="D369" s="232" t="s">
        <v>120</v>
      </c>
      <c r="E369" s="233"/>
      <c r="F369" s="234"/>
      <c r="G369" s="79"/>
    </row>
    <row r="370" spans="1:7" s="74" customFormat="1">
      <c r="A370" s="216" t="s">
        <v>176</v>
      </c>
      <c r="B370" s="217"/>
      <c r="C370" s="218"/>
      <c r="D370" s="216" t="s">
        <v>176</v>
      </c>
      <c r="E370" s="217"/>
      <c r="F370" s="218"/>
      <c r="G370" s="79"/>
    </row>
    <row r="371" spans="1:7" s="74" customFormat="1">
      <c r="A371" s="13">
        <v>1</v>
      </c>
      <c r="B371" s="131" t="s">
        <v>177</v>
      </c>
      <c r="C371" s="70">
        <v>1009100</v>
      </c>
      <c r="D371" s="13">
        <v>1</v>
      </c>
      <c r="E371" s="131" t="s">
        <v>177</v>
      </c>
      <c r="F371" s="70">
        <v>1009100</v>
      </c>
      <c r="G371" s="79"/>
    </row>
    <row r="372" spans="1:7" s="74" customFormat="1">
      <c r="A372" s="71"/>
      <c r="B372" s="72" t="s">
        <v>36</v>
      </c>
      <c r="C372" s="73">
        <f>C371</f>
        <v>1009100</v>
      </c>
      <c r="D372" s="71"/>
      <c r="E372" s="72" t="s">
        <v>36</v>
      </c>
      <c r="F372" s="73">
        <f>F371</f>
        <v>1009100</v>
      </c>
      <c r="G372" s="79"/>
    </row>
    <row r="373" spans="1:7" s="74" customFormat="1">
      <c r="A373" s="13"/>
      <c r="B373" s="75" t="s">
        <v>178</v>
      </c>
      <c r="C373" s="76">
        <f>C372</f>
        <v>1009100</v>
      </c>
      <c r="D373" s="13"/>
      <c r="E373" s="75" t="s">
        <v>178</v>
      </c>
      <c r="F373" s="76">
        <f>F372</f>
        <v>1009100</v>
      </c>
      <c r="G373" s="79"/>
    </row>
    <row r="374" spans="1:7" s="74" customFormat="1">
      <c r="A374" s="71"/>
      <c r="B374" s="87"/>
      <c r="C374" s="73"/>
      <c r="D374" s="71"/>
      <c r="E374" s="87"/>
      <c r="F374" s="73"/>
      <c r="G374" s="79"/>
    </row>
    <row r="375" spans="1:7" s="74" customFormat="1">
      <c r="A375" s="219" t="s">
        <v>179</v>
      </c>
      <c r="B375" s="220"/>
      <c r="C375" s="221"/>
      <c r="D375" s="219" t="s">
        <v>179</v>
      </c>
      <c r="E375" s="220"/>
      <c r="F375" s="221"/>
      <c r="G375" s="79"/>
    </row>
    <row r="376" spans="1:7" s="74" customFormat="1" ht="47.25">
      <c r="A376" s="13">
        <v>1</v>
      </c>
      <c r="B376" s="132" t="s">
        <v>180</v>
      </c>
      <c r="C376" s="6">
        <v>3990900</v>
      </c>
      <c r="D376" s="13">
        <v>1</v>
      </c>
      <c r="E376" s="132" t="s">
        <v>180</v>
      </c>
      <c r="F376" s="6">
        <v>3990900</v>
      </c>
      <c r="G376" s="79"/>
    </row>
    <row r="377" spans="1:7" s="74" customFormat="1">
      <c r="A377" s="13"/>
      <c r="B377" s="57" t="s">
        <v>36</v>
      </c>
      <c r="C377" s="8">
        <f>C376</f>
        <v>3990900</v>
      </c>
      <c r="D377" s="13"/>
      <c r="E377" s="57" t="s">
        <v>36</v>
      </c>
      <c r="F377" s="8">
        <f>F376</f>
        <v>3990900</v>
      </c>
      <c r="G377" s="79"/>
    </row>
    <row r="378" spans="1:7">
      <c r="A378" s="13"/>
      <c r="B378" s="57" t="s">
        <v>181</v>
      </c>
      <c r="C378" s="8">
        <f>C377</f>
        <v>3990900</v>
      </c>
      <c r="D378" s="13"/>
      <c r="E378" s="57" t="s">
        <v>181</v>
      </c>
      <c r="F378" s="8">
        <f>F377</f>
        <v>3990900</v>
      </c>
    </row>
    <row r="379" spans="1:7">
      <c r="A379" s="222" t="s">
        <v>182</v>
      </c>
      <c r="B379" s="223"/>
      <c r="C379" s="8">
        <f>C378+C373</f>
        <v>5000000</v>
      </c>
      <c r="D379" s="222" t="s">
        <v>182</v>
      </c>
      <c r="E379" s="223"/>
      <c r="F379" s="8">
        <f>F378+F373</f>
        <v>5000000</v>
      </c>
    </row>
    <row r="380" spans="1:7" ht="7.5" customHeight="1">
      <c r="A380" s="77"/>
      <c r="B380" s="133"/>
      <c r="C380" s="134"/>
      <c r="D380" s="77"/>
      <c r="E380" s="133"/>
      <c r="F380" s="134"/>
    </row>
    <row r="381" spans="1:7" ht="9.75" customHeight="1">
      <c r="A381" s="71"/>
      <c r="B381" s="135"/>
      <c r="C381" s="136"/>
      <c r="D381" s="71"/>
      <c r="E381" s="135"/>
      <c r="F381" s="136"/>
    </row>
    <row r="382" spans="1:7" ht="16.5" thickBot="1">
      <c r="A382" s="78"/>
      <c r="B382" s="137" t="s">
        <v>183</v>
      </c>
      <c r="C382" s="138">
        <f>C325+C344+C356+C361+C365+C379</f>
        <v>292434178</v>
      </c>
      <c r="D382" s="78"/>
      <c r="E382" s="137" t="s">
        <v>183</v>
      </c>
      <c r="F382" s="138">
        <f>F325+F344+F356+F361+F365+F379</f>
        <v>292434178</v>
      </c>
    </row>
  </sheetData>
  <mergeCells count="184">
    <mergeCell ref="A9:C9"/>
    <mergeCell ref="A41:C41"/>
    <mergeCell ref="A25:C25"/>
    <mergeCell ref="A10:C10"/>
    <mergeCell ref="A31:C31"/>
    <mergeCell ref="A19:C19"/>
    <mergeCell ref="A22:C22"/>
    <mergeCell ref="A11:C11"/>
    <mergeCell ref="A14:C14"/>
    <mergeCell ref="A18:C18"/>
    <mergeCell ref="A93:C93"/>
    <mergeCell ref="A50:C50"/>
    <mergeCell ref="A47:C47"/>
    <mergeCell ref="A42:C42"/>
    <mergeCell ref="A54:C54"/>
    <mergeCell ref="A78:C78"/>
    <mergeCell ref="A87:C87"/>
    <mergeCell ref="A72:C72"/>
    <mergeCell ref="A75:C75"/>
    <mergeCell ref="A46:C46"/>
    <mergeCell ref="A55:C55"/>
    <mergeCell ref="A189:C189"/>
    <mergeCell ref="A190:C190"/>
    <mergeCell ref="A99:C99"/>
    <mergeCell ref="A224:C224"/>
    <mergeCell ref="A215:C215"/>
    <mergeCell ref="A146:C146"/>
    <mergeCell ref="A159:C159"/>
    <mergeCell ref="A112:C112"/>
    <mergeCell ref="A119:C119"/>
    <mergeCell ref="A152:C152"/>
    <mergeCell ref="A126:C126"/>
    <mergeCell ref="A151:C151"/>
    <mergeCell ref="A106:C106"/>
    <mergeCell ref="A131:C131"/>
    <mergeCell ref="A175:C175"/>
    <mergeCell ref="A140:C140"/>
    <mergeCell ref="A174:C174"/>
    <mergeCell ref="A122:C122"/>
    <mergeCell ref="A143:C143"/>
    <mergeCell ref="A163:C163"/>
    <mergeCell ref="A132:C132"/>
    <mergeCell ref="A137:C137"/>
    <mergeCell ref="A191:C191"/>
    <mergeCell ref="A218:C218"/>
    <mergeCell ref="A235:C235"/>
    <mergeCell ref="A244:C244"/>
    <mergeCell ref="A265:C265"/>
    <mergeCell ref="A272:C272"/>
    <mergeCell ref="A252:C252"/>
    <mergeCell ref="A259:C259"/>
    <mergeCell ref="A273:C273"/>
    <mergeCell ref="A232:C232"/>
    <mergeCell ref="A228:C228"/>
    <mergeCell ref="A278:C278"/>
    <mergeCell ref="A299:C299"/>
    <mergeCell ref="A247:C247"/>
    <mergeCell ref="A326:C326"/>
    <mergeCell ref="A292:C292"/>
    <mergeCell ref="A341:C341"/>
    <mergeCell ref="A355:B355"/>
    <mergeCell ref="A348:C348"/>
    <mergeCell ref="A351:C351"/>
    <mergeCell ref="A346:C346"/>
    <mergeCell ref="A347:C347"/>
    <mergeCell ref="A277:C277"/>
    <mergeCell ref="A295:C295"/>
    <mergeCell ref="D9:F9"/>
    <mergeCell ref="D10:F10"/>
    <mergeCell ref="D11:F11"/>
    <mergeCell ref="A2:F2"/>
    <mergeCell ref="A379:B379"/>
    <mergeCell ref="A365:B365"/>
    <mergeCell ref="A368:C368"/>
    <mergeCell ref="A357:C357"/>
    <mergeCell ref="A358:B358"/>
    <mergeCell ref="A363:C363"/>
    <mergeCell ref="A364:C364"/>
    <mergeCell ref="A369:C369"/>
    <mergeCell ref="A370:C370"/>
    <mergeCell ref="A375:C375"/>
    <mergeCell ref="A361:B361"/>
    <mergeCell ref="A327:C327"/>
    <mergeCell ref="A336:C336"/>
    <mergeCell ref="A285:C285"/>
    <mergeCell ref="A288:C288"/>
    <mergeCell ref="A304:C304"/>
    <mergeCell ref="A314:C314"/>
    <mergeCell ref="A315:C315"/>
    <mergeCell ref="A325:B325"/>
    <mergeCell ref="A328:C328"/>
    <mergeCell ref="D31:F31"/>
    <mergeCell ref="D41:F41"/>
    <mergeCell ref="D42:F42"/>
    <mergeCell ref="D46:F46"/>
    <mergeCell ref="D47:F47"/>
    <mergeCell ref="D14:F14"/>
    <mergeCell ref="D18:F18"/>
    <mergeCell ref="D19:F19"/>
    <mergeCell ref="D22:F22"/>
    <mergeCell ref="D25:F25"/>
    <mergeCell ref="D37:F37"/>
    <mergeCell ref="D78:F78"/>
    <mergeCell ref="D87:F87"/>
    <mergeCell ref="D93:F93"/>
    <mergeCell ref="D99:F99"/>
    <mergeCell ref="D106:F106"/>
    <mergeCell ref="D50:F50"/>
    <mergeCell ref="D54:F54"/>
    <mergeCell ref="D55:F55"/>
    <mergeCell ref="D72:F72"/>
    <mergeCell ref="D75:F75"/>
    <mergeCell ref="D132:F132"/>
    <mergeCell ref="D137:F137"/>
    <mergeCell ref="D140:F140"/>
    <mergeCell ref="D143:F143"/>
    <mergeCell ref="D146:F146"/>
    <mergeCell ref="D112:F112"/>
    <mergeCell ref="D119:F119"/>
    <mergeCell ref="D122:F122"/>
    <mergeCell ref="D126:F126"/>
    <mergeCell ref="D131:F131"/>
    <mergeCell ref="D175:F175"/>
    <mergeCell ref="D189:F189"/>
    <mergeCell ref="D190:F190"/>
    <mergeCell ref="D191:F191"/>
    <mergeCell ref="D215:F215"/>
    <mergeCell ref="D151:F151"/>
    <mergeCell ref="D152:F152"/>
    <mergeCell ref="D159:F159"/>
    <mergeCell ref="D163:F163"/>
    <mergeCell ref="D174:F174"/>
    <mergeCell ref="D179:F179"/>
    <mergeCell ref="D182:F182"/>
    <mergeCell ref="D244:F244"/>
    <mergeCell ref="D247:F247"/>
    <mergeCell ref="D252:F252"/>
    <mergeCell ref="D259:F259"/>
    <mergeCell ref="D265:F265"/>
    <mergeCell ref="D218:F218"/>
    <mergeCell ref="D224:F224"/>
    <mergeCell ref="D228:F228"/>
    <mergeCell ref="D232:F232"/>
    <mergeCell ref="D235:F235"/>
    <mergeCell ref="D327:F327"/>
    <mergeCell ref="D328:F328"/>
    <mergeCell ref="D288:F288"/>
    <mergeCell ref="D292:F292"/>
    <mergeCell ref="D299:F299"/>
    <mergeCell ref="D304:F304"/>
    <mergeCell ref="D314:F314"/>
    <mergeCell ref="D272:F272"/>
    <mergeCell ref="D273:F273"/>
    <mergeCell ref="D277:F277"/>
    <mergeCell ref="D278:F278"/>
    <mergeCell ref="D285:F285"/>
    <mergeCell ref="D307:F307"/>
    <mergeCell ref="D319:F319"/>
    <mergeCell ref="D310:F310"/>
    <mergeCell ref="D295:F295"/>
    <mergeCell ref="D370:F370"/>
    <mergeCell ref="D375:F375"/>
    <mergeCell ref="D379:E379"/>
    <mergeCell ref="A6:F6"/>
    <mergeCell ref="A4:F4"/>
    <mergeCell ref="D34:F34"/>
    <mergeCell ref="D363:F363"/>
    <mergeCell ref="D364:F364"/>
    <mergeCell ref="D365:E365"/>
    <mergeCell ref="D368:F368"/>
    <mergeCell ref="D369:F369"/>
    <mergeCell ref="D351:F351"/>
    <mergeCell ref="D355:E355"/>
    <mergeCell ref="D357:F357"/>
    <mergeCell ref="D358:E358"/>
    <mergeCell ref="D361:E361"/>
    <mergeCell ref="D336:F336"/>
    <mergeCell ref="D341:F341"/>
    <mergeCell ref="D346:F346"/>
    <mergeCell ref="D347:F347"/>
    <mergeCell ref="D348:F348"/>
    <mergeCell ref="D315:F315"/>
    <mergeCell ref="D325:E325"/>
    <mergeCell ref="D326:F326"/>
  </mergeCells>
  <phoneticPr fontId="0" type="noConversion"/>
  <pageMargins left="0.23622047244094491" right="0.23622047244094491" top="0.35433070866141736" bottom="0.35433070866141736" header="0.19685039370078741" footer="0.19685039370078741"/>
  <pageSetup paperSize="9" scale="74" firstPageNumber="172" orientation="landscape" useFirstPageNumber="1" r:id="rId1"/>
  <headerFooter>
    <oddHeader>&amp;C&amp;P</oddHeader>
  </headerFooter>
  <rowBreaks count="7" manualBreakCount="7">
    <brk id="53" max="6" man="1"/>
    <brk id="86" max="6" man="1"/>
    <brk id="130" max="6" man="1"/>
    <brk id="231" max="6" man="1"/>
    <brk id="254" max="6" man="1"/>
    <brk id="276" max="6" man="1"/>
    <brk id="34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Бурлаченко Н. Владимировна</dc:creator>
  <cp:lastModifiedBy>g16goa</cp:lastModifiedBy>
  <cp:lastPrinted>2019-10-28T11:53:39Z</cp:lastPrinted>
  <dcterms:created xsi:type="dcterms:W3CDTF">2019-05-16T10:26:58Z</dcterms:created>
  <dcterms:modified xsi:type="dcterms:W3CDTF">2019-10-29T06:48:29Z</dcterms:modified>
</cp:coreProperties>
</file>