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640"/>
  </bookViews>
  <sheets>
    <sheet name="Лист1" sheetId="1" r:id="rId1"/>
  </sheets>
  <definedNames>
    <definedName name="_xlnm.Print_Titles" localSheetId="0">Лист1!$9:$9</definedName>
    <definedName name="_xlnm.Print_Area" localSheetId="0">Лист1!$A$2:$D$376</definedName>
  </definedNames>
  <calcPr calcId="125725"/>
</workbook>
</file>

<file path=xl/calcChain.xml><?xml version="1.0" encoding="utf-8"?>
<calcChain xmlns="http://schemas.openxmlformats.org/spreadsheetml/2006/main">
  <c r="C95" i="1"/>
  <c r="C90"/>
  <c r="C91"/>
  <c r="C31"/>
  <c r="C240"/>
  <c r="C238"/>
  <c r="C235"/>
  <c r="C349" l="1"/>
  <c r="C190"/>
  <c r="C292" l="1"/>
  <c r="C215"/>
  <c r="C116" l="1"/>
  <c r="C204"/>
  <c r="C248"/>
  <c r="C262"/>
  <c r="C98"/>
  <c r="C102"/>
  <c r="C197"/>
  <c r="C212" l="1"/>
  <c r="C85"/>
  <c r="C183" l="1"/>
  <c r="C110" l="1"/>
  <c r="C92"/>
  <c r="C170"/>
  <c r="C306"/>
  <c r="C315"/>
  <c r="C303"/>
  <c r="C179"/>
  <c r="C40"/>
  <c r="C123"/>
  <c r="C80" l="1"/>
  <c r="C13"/>
  <c r="C264" l="1"/>
  <c r="C112"/>
  <c r="C256"/>
  <c r="C101"/>
  <c r="C37"/>
  <c r="C105" l="1"/>
  <c r="C117"/>
  <c r="C268"/>
  <c r="C371" l="1"/>
  <c r="C372" s="1"/>
  <c r="C366"/>
  <c r="C367" s="1"/>
  <c r="C355"/>
  <c r="C337"/>
  <c r="C334"/>
  <c r="C323"/>
  <c r="C329" s="1"/>
  <c r="C312"/>
  <c r="C300"/>
  <c r="C297"/>
  <c r="C288"/>
  <c r="C285"/>
  <c r="C282"/>
  <c r="C307" s="1"/>
  <c r="C273"/>
  <c r="C249"/>
  <c r="C244"/>
  <c r="C234"/>
  <c r="C241" s="1"/>
  <c r="C232"/>
  <c r="C229"/>
  <c r="C225"/>
  <c r="C221"/>
  <c r="A201"/>
  <c r="A202" s="1"/>
  <c r="A196"/>
  <c r="A197" s="1"/>
  <c r="A198" s="1"/>
  <c r="A191"/>
  <c r="A192" s="1"/>
  <c r="A193" s="1"/>
  <c r="A194" s="1"/>
  <c r="C176"/>
  <c r="C160"/>
  <c r="C156"/>
  <c r="C146"/>
  <c r="C143"/>
  <c r="C140"/>
  <c r="C137"/>
  <c r="C134"/>
  <c r="C127"/>
  <c r="C120"/>
  <c r="C82"/>
  <c r="C81"/>
  <c r="C77"/>
  <c r="C73"/>
  <c r="C57"/>
  <c r="C52"/>
  <c r="C50"/>
  <c r="C44"/>
  <c r="C34"/>
  <c r="C25"/>
  <c r="C22"/>
  <c r="C14"/>
  <c r="C17" l="1"/>
  <c r="C18" s="1"/>
  <c r="C45"/>
  <c r="C53"/>
  <c r="C54" s="1"/>
  <c r="C74"/>
  <c r="C274"/>
  <c r="C71"/>
  <c r="C184"/>
  <c r="C316"/>
  <c r="C171"/>
  <c r="C41"/>
  <c r="C147"/>
  <c r="C269"/>
  <c r="C338"/>
  <c r="C86"/>
  <c r="C373"/>
  <c r="C46" l="1"/>
  <c r="C128"/>
  <c r="C317"/>
  <c r="C185" l="1"/>
  <c r="C319" l="1"/>
  <c r="C376" l="1"/>
</calcChain>
</file>

<file path=xl/sharedStrings.xml><?xml version="1.0" encoding="utf-8"?>
<sst xmlns="http://schemas.openxmlformats.org/spreadsheetml/2006/main" count="370" uniqueCount="266">
  <si>
    <t>Капитальный ремонт здания ГУ "Дубоссарская центральная районная больница" (замена оконных блоков), по адресу г. Дубоссары, ул.Фрунзе, 46</t>
  </si>
  <si>
    <t xml:space="preserve">Капитальный ремонт кровли здания прачечной ГУ "Каменская центральная районная больница" по адресу г.Каменка, ул. Кирова, 300/2, в том числе проектные работы </t>
  </si>
  <si>
    <t>Погашение кредиторской задолженности по состоянию на 01.01.2019 года и полное исполнение договорных обязательств   2018 года на приобретение медицинского оборудования и предметов длительного пользования (статья 240 120)</t>
  </si>
  <si>
    <t>Погашение кредиторской задолженности по состоянию на 01.01.2019 года и полное исполнение договорных обязательств  2018 года по протезированию льготной категории граждан (за исключением зубопротезирования) (статья 111 054)</t>
  </si>
  <si>
    <t xml:space="preserve"> Капитальный ремонт ГОУ "Бендерская специальная коррекционная школа-интернат IV,VII видов" г. Бендеры, ул 12 Октября, 81/В</t>
  </si>
  <si>
    <t>Содержание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110 350)</t>
  </si>
  <si>
    <t>Погашение кредиторской задолженности по состоянию на 01.01.2019 года и полное исполнение договорных обязательств 2018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110350)</t>
  </si>
  <si>
    <t>Капитальный ремонт административного здания, расположенного по адресу г.Тирасполь ул. Советская, 81а</t>
  </si>
  <si>
    <t>Капитальный ремонт поликлиники № 5  ГУ "Тираспольский клинический центр амбулаторно-поликлинической помощи" по адресу г. Тирасполь, ул. Шевченко, 81/10, в том числе проектные работы</t>
  </si>
  <si>
    <t>Капитальный ремонт кровли здания СВА с.Суклея ГУ "Тираспольский клинический центр амбулаторно-поликлинической помощи" по адресу с.Суклея, ул.Гагарина, 69, в том числе проектные работы</t>
  </si>
  <si>
    <t xml:space="preserve">Капитальный ремонт инженерных сетей поликлиники № 2 ГУ "Бендерский центр амбулаторно-поликлинической помощи" по адресу г. Бендеры, ул. Калинина, 62, в том числе проектные работы, и благоустройство территории </t>
  </si>
  <si>
    <t>Капитальный ремонт кровли лечебного корпуса ГУ "Бендерская центральная городская больница" по адресу г.Бендеры, ул.Б.Восстания, 146,  в том числе проектные работы</t>
  </si>
  <si>
    <t>Капитальный ремонт приемного отделения ГУ "Бендерская центральная городская больница" по адресу г.Бендеры, ул.Б.Восстания, 146 , в том числе проектные работы</t>
  </si>
  <si>
    <t>Капитальный ремонт прачечной ГУ "Республиканская туберкулезная больница" по адресу г.Бендеры, ул.Б.Восстания, 148, в том числе проектные работы</t>
  </si>
  <si>
    <t>Капитальный ремонт мягкой кровли учебных корпусов "Б" и "Г" ГОУ "Республиканский молдавский теоретический лицей-комплекс", г. Тирасполь</t>
  </si>
  <si>
    <t>Капитальный ремонт помещений на городском стадионе г. Днестровска</t>
  </si>
  <si>
    <t>Капитальный ремонт Дубоссарской русской средней общеобразовательной школы № 4, в том числе проектные работы</t>
  </si>
  <si>
    <t>Капитальный ремонт Дубоссарской детской художественной школы,  в том числе проектные работы</t>
  </si>
  <si>
    <t>Капитальный ремонт объекта: детский сад "Семицветик" с. Шипка,  в том числе проектные работы</t>
  </si>
  <si>
    <t>Капитальный ремонт административного здания МГБ, г.Тирасполь, ул. Шутова, 7, в том числе проектные работы</t>
  </si>
  <si>
    <t xml:space="preserve">Капитальный ремонт административных помещений 6 этажа и лестничного марша здания Следственного комитета ПМР, расположенного по адресу г. Тирасполь, пер. 8 Марта, д.3 </t>
  </si>
  <si>
    <t xml:space="preserve">Капитальный ремонт актового зала, коридора, фойе и санузлов 6 этажа  здания Следственного комитета ПМР, расположенного по адресу г. Тирасполь, пер. 8 Марта, д.3 </t>
  </si>
  <si>
    <t>Капитальный ремонт кровли здания Следственного комитета Приднестровской Молдавской Республики, расположенного по адресу г. Тирасполь, пер. 8 Марта, д.3</t>
  </si>
  <si>
    <t xml:space="preserve">Приобретение материалов для выполнения капитального ремонта административного здания МГБ, г.Тирасполь, ул. Манойлова, 35 </t>
  </si>
  <si>
    <t xml:space="preserve">Приобретение материалов для выполнения капитального ремонта помещений штаба казармы № 1, казармы № 2 в/ч 4043, расположенных  в г. Тирасполе, ул. Шевченко, 95/7 </t>
  </si>
  <si>
    <t>Реконструкция здания пищеблока ГУ "Республиканская туберкулезная больница" по адресу г.Бендеры, ул.Б.Восстания, 148,  в том числе проектные работы</t>
  </si>
  <si>
    <t>№ п/п</t>
  </si>
  <si>
    <t>Сумма, руб.</t>
  </si>
  <si>
    <t>Программа капитальный вложений</t>
  </si>
  <si>
    <t>Приобретение производственного оборудования и предметов для государственных предприятий (240 110)</t>
  </si>
  <si>
    <t xml:space="preserve">Государственная администрация г. Тирасполя и г. Днестровска </t>
  </si>
  <si>
    <t>Итого</t>
  </si>
  <si>
    <t>Государственная администрация г. Бендеры</t>
  </si>
  <si>
    <t>Итого по подстатье 240 110</t>
  </si>
  <si>
    <t>Министерство обороны Приднестровской Молдавской Республики</t>
  </si>
  <si>
    <t>Секретно</t>
  </si>
  <si>
    <t>Государственная служба охраны Приднестровской Молдавской Республики</t>
  </si>
  <si>
    <t>Министерство по социальной защите и труду  Приднестровской Молдавской Республики</t>
  </si>
  <si>
    <t>Итого по подстатье 240 120</t>
  </si>
  <si>
    <t>Капитальные вложения в жилищное строительство (240 210)</t>
  </si>
  <si>
    <t>Приобретение жилья для инвалидов войны - защитников Приднестровья  на территории Приднестровской Молдавской Республики</t>
  </si>
  <si>
    <t>Итого по подстатье 240 210</t>
  </si>
  <si>
    <t xml:space="preserve">Продление (строительство) троллейбусной линии на микрорайон "Солнечный" по ул. 40 лет Победы - ул.Мацнева - ул.Ленинградская в г. Бендеры, в том числе проектные работы </t>
  </si>
  <si>
    <t>Итого по подстатье 240 220</t>
  </si>
  <si>
    <t>Капитальные вложения в строительство объектов социально-культурного назначения (240 230)</t>
  </si>
  <si>
    <t>Министерство здравоохранения Приднестровской Молдавской Республики</t>
  </si>
  <si>
    <t>Реконструкция инженерных сетей  ГУ "Республиканская клиническая больница" по ул. Мира, 33, г. Тирасполь, в том числе проектные работы</t>
  </si>
  <si>
    <t>Обустройство лифта в поликлинике ГУ "Слободзейская центральная районная больница" по адресу г.Слободзея, ул.Ленина, 98а, в том числе проектные работы</t>
  </si>
  <si>
    <t>Строительство ФАП с. Броштяны ГУ "Рыбницкая центральная районная больница", в том числе проектные работы</t>
  </si>
  <si>
    <t>Строительство ФАП с. Гидирим  ГУ "Рыбницкая центральная районная больница", в том числе проектные работы</t>
  </si>
  <si>
    <t>Строительство ФАП с. Ивановка  ГУ "Рыбницкая центральная районная больница", в том числе проектные работы</t>
  </si>
  <si>
    <t>Строительство ФАП с. Дубово  ГУ "Дубоссарская центральная районная больница", в том числе проектные работы</t>
  </si>
  <si>
    <t>Строительство ФАП с. Койково  ГУ "Дубоссарская центральная районная больница", в том числе проектные работы</t>
  </si>
  <si>
    <t>Министерство просвещения Приднестровской Молдавской Республики</t>
  </si>
  <si>
    <t>Завершение строительства специализированного учреждения МСКОУ № 2, ул. К. Либкнехта, 144а, г. Тирасполь (общестроительные и проектные работы)</t>
  </si>
  <si>
    <t>Строительство котельной в МОУ "Кременчугская школа" с. Кременчуг, в том числе проектные работы</t>
  </si>
  <si>
    <t>Создание Центрального Екатерининского парка по ул. 25 Октября (от ул. Шевченко до пер. Бочковского), в том числе проектные работы</t>
  </si>
  <si>
    <t>Строительство и обустройство детских игровых площадок</t>
  </si>
  <si>
    <t xml:space="preserve">Государственная администрация г. Бендеры </t>
  </si>
  <si>
    <t>Реконструкция гребной базы в г. Бендеры, в том числе проектные работы</t>
  </si>
  <si>
    <t>Государственная администрация Слободзейского района и г. Слободзеи</t>
  </si>
  <si>
    <t>Реконструкция Дома культуры с. Владимировка</t>
  </si>
  <si>
    <t>Государственная администрация Дубоссарского района и г. Дубоссары</t>
  </si>
  <si>
    <t>Строительство и обустройство детских игровых площадок.</t>
  </si>
  <si>
    <t>Реконструкция кровли детского сада "Ивушка" с обустройством водосточной системы, в том числе проектные работы</t>
  </si>
  <si>
    <t>Государственная администрация Григориопольского района и г. Григориополя</t>
  </si>
  <si>
    <t>Строительство и обустройство детских игровых (совмещённых) площадок.</t>
  </si>
  <si>
    <t>Устройство  покрытия на площадке Дома культуры п. Карманово</t>
  </si>
  <si>
    <t>Государственная администрация Каменского района и г. Каменки</t>
  </si>
  <si>
    <t>Строительство и обустройство детских игровых (совмещённых) площадок</t>
  </si>
  <si>
    <t>Государственная администрация  Рыбницкого района и г. Рыбницы</t>
  </si>
  <si>
    <t xml:space="preserve">Государственная служба экологического контроля Приднестровской Молдавской Республики </t>
  </si>
  <si>
    <t>Подключение ГУ "Государственный заповедник "Ягорлык" к телекоммуникационным сетям</t>
  </si>
  <si>
    <t xml:space="preserve">Государственная служба по культуре и историческому наследию Приднестровской Молдавской Республики </t>
  </si>
  <si>
    <t>Реконструкция совмещенной рулонной кровли 5-этажного учебного корпуса ГОУ ВПО "Приднестровский государственный институт искусств", расположенного по адресу г. Тирасполь, ул. Свердлова,19 (литер А2)</t>
  </si>
  <si>
    <t>Устройство покрытия территории ГОУ ВПО "Приднестровский государственный институт искусств"</t>
  </si>
  <si>
    <t>Итого по подстатье 240 230</t>
  </si>
  <si>
    <t>Капитальные вложения в строительство объектов админитративного назначения (240 240)</t>
  </si>
  <si>
    <t>Реконструкция здания Главного штаба (надстройка 4-го этажа, устройство отдельно стоящей мачты для антенны связи), строительство КПП и караульного помещения (общестроительные, проектные работы и благоустройство)</t>
  </si>
  <si>
    <t>Строительство 2-этажной казармы на 200 человек, в том числе инженерно-геологические изыскания, топографическая съёмка, проектные работы</t>
  </si>
  <si>
    <t>Администрация Президента Приднестровской Молдавской Республики</t>
  </si>
  <si>
    <t>Государственная служба исполнения наказаний Министерства юстиции Приднестровской Молдавской Республики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</si>
  <si>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 Григориопольский район, пос. Глиное, ул. Микояна, 61,  в том числе проектные работы</t>
  </si>
  <si>
    <t xml:space="preserve">Счетная палата Приднестровской Молдавской Республики </t>
  </si>
  <si>
    <t xml:space="preserve">Следственный комитет 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</si>
  <si>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</si>
  <si>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</si>
  <si>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Реконструкция   автономной газовой котельной женского участка ЛТП ЦМПиСР ГСИН МЮ ПМР, Слободзейский район, с.Карагаш,  ул. Ленина, 56а, в том числе проектные работы</t>
  </si>
  <si>
    <t xml:space="preserve">Министерство экономического развития Приднестровской Молдавской Республики </t>
  </si>
  <si>
    <t>Поставка и монтаж оборудования очистного сооружения хозяйственно-бытовых сточных вод в с. Карманово Григориопольского района</t>
  </si>
  <si>
    <t>Поставка и монтаж оборудования очистного сооружения хозяйственно-бытовых сточных вод в с. Парканы Слободзейского района</t>
  </si>
  <si>
    <t>Поставка и монтаж оборудования очистного сооружения хозяйственно-бытовых сточных вод в с. Фрунзе Слободзейского района</t>
  </si>
  <si>
    <t>Подвод сетей теплоснабжения к зданию интерната МОУ ДО "Каменская СДЮШОР"</t>
  </si>
  <si>
    <t>Поставка и монтаж оборудования очистного сооружения хозяйственно-бытовых сточных вод  п. Маяк Григориопольского района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</si>
  <si>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</si>
  <si>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</si>
  <si>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</si>
  <si>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</si>
  <si>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Итого по программе капитальных вложений</t>
  </si>
  <si>
    <t xml:space="preserve">Программа капитального ремонта </t>
  </si>
  <si>
    <t>Капитальный ремонт объектов социально-культурного назначения (240 330)</t>
  </si>
  <si>
    <t>Завершение капитального ремонта инфекционного отделения ГУ "Рыбницкая центральная районная больница"</t>
  </si>
  <si>
    <t>Капитальный ремонт кровли административного здания ГУ "Республиканский центр матери и ребенка" по адресу г.Тирасполь, пер. Днестровский, 3, в том числе проектные работы</t>
  </si>
  <si>
    <t>Капитальный ремонт кровли, отмостки СВА с.Незавертайловка, по адресу ул. Жукова, 32, в том числе проектные работы</t>
  </si>
  <si>
    <t>Капитальный ремонт кровли СВА п. Красное, по адресу ул. Рабочая,2а, в том числе проектные работы</t>
  </si>
  <si>
    <t>Капитальный ремонт  СВА по адресу с. Карагаш, ул. Фрунзе, 129а</t>
  </si>
  <si>
    <t>Капитальный ремонт ГУ "Республиканский центр матери и ребёнка", г. Тирасполь, ул. 1 Мая, 58, в том числе проектные работы</t>
  </si>
  <si>
    <t>Капитальный ремонт ГУП ОК "Днестровские зори"</t>
  </si>
  <si>
    <t>Капитальный ремонт кровли хранилища техники в военном городке №17 г. Бендеры</t>
  </si>
  <si>
    <t xml:space="preserve">Капитальный ремонт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 </t>
  </si>
  <si>
    <t>Капитальный ремонт ГОУ "Попенкская школа-интернат для детей-сирот и детей, оставшихся без попечения родителей",  Рыбницкий район, с. Попенки</t>
  </si>
  <si>
    <t>Капитальный ремонт ГУ "Республиканский специализированный дом ребёнка", г. Тирасполь, ул. 1 Мая, 26</t>
  </si>
  <si>
    <t>Капитальный ремонт кровли в  государственном образовательном учреждении среднего профессионального образования "Тираспольский аграрно-технический колледж им. М.В. Фрунзе"</t>
  </si>
  <si>
    <t>Министерство внутренних дел Приднестровской Молдавской Республики</t>
  </si>
  <si>
    <t>Капитальный ремонт объекта ГОУ "Республиканский кадетский корпус им. светлейшего князя Г.А. Потёмкина-Таврического"</t>
  </si>
  <si>
    <t>Устройство покрытия строевого плаца на территории ГОУ "РКК им. светлейшего князя Г.А. Потемкина-Таврического" МВД ПМР</t>
  </si>
  <si>
    <t>Капитальный ремонт по объекту: бассейн "Дельфин" по ул. Горького,9а,  в том числе проектные работы</t>
  </si>
  <si>
    <t xml:space="preserve">Капитальный ремонт по объекту: МОУ "Теоретический лицей" по ул. Советской, 66 </t>
  </si>
  <si>
    <t>Капитальный ремонт по объекту: МОУ "БСОШ № 20", с. Гиска, ул. Ленина, 130</t>
  </si>
  <si>
    <t>Капитальный ремонт по объекту: МОУ "БДС № 43", ул. 40 лет Победы, 41</t>
  </si>
  <si>
    <t>Капитальный ремонт по объекту: МОУ "БДС № 25", ул. Космонавтов, 33</t>
  </si>
  <si>
    <t>Капитальный ремонт по объекту: МОУ "БДС № 14", ул. Коммунистическая, 193</t>
  </si>
  <si>
    <t>Государственная администрация Слобоздейского района и г. Слободзеи</t>
  </si>
  <si>
    <t>Капитальный ремонт ДК с. Терновка</t>
  </si>
  <si>
    <t xml:space="preserve">Капитальный ремонт МОУ  "Рыбницкая  РСОШ  № 3", г. Рыбница, ул. Ленина, 60, в том числе проектные работы </t>
  </si>
  <si>
    <t>Капитальный ремонт МОУ "Рыбницкая РСОШ № 8, г. Рыбница, ул. Севастопольская, 22</t>
  </si>
  <si>
    <t>Капитальный ремонт объекта: Дом культуры с. Малаешты Григорипольского района, в том числе проектные работы</t>
  </si>
  <si>
    <t>Капитальный ремонт объекта: детский сад "Сказка", г. Григориополь</t>
  </si>
  <si>
    <t>Капитальный ремонт объекта: Дом культуры с. Катериновка, в том числе проектные работы</t>
  </si>
  <si>
    <t>Капитальный ремонт здания интерната, расположенного в г. Каменке, ул. Кирова, 59а</t>
  </si>
  <si>
    <t>Капитальный ремонт по объекту МОУ ДО "Каменский  ДДЮТ", г. Каменка, ул  Ленина, 24</t>
  </si>
  <si>
    <t>4.</t>
  </si>
  <si>
    <t>Капитальный ремонт по объекту МОУ ДО "Каменская детская художественная школа", г. Каменка, ул. Ленина,1</t>
  </si>
  <si>
    <t>Итого по подстатье 240 330</t>
  </si>
  <si>
    <t>Капитальный ремонт производственных объектов (240 320)</t>
  </si>
  <si>
    <t>Государственная администрация г. Тирасполя и г. Днестровска</t>
  </si>
  <si>
    <t>Выполнение среднего ремонта контактно-кабельных сетей для г. Тирасполя МУП "Тираспольское троллейбусное управление"  им. И. А. Добросоцкого</t>
  </si>
  <si>
    <t>Итого по подстатье 240 320</t>
  </si>
  <si>
    <t>Капитальный ремонт объектов административного назначения (240 340)</t>
  </si>
  <si>
    <t>Судебный департамент при Верховном суде Приднестровской Молдавской Республики</t>
  </si>
  <si>
    <t>Арбитражный суд Приднестровской Молдавской Республики</t>
  </si>
  <si>
    <t>Капитальный ремонт здания Арбитражного суда, расположенного по адресу г. Тирасполь, ул. Ленина, 1/2</t>
  </si>
  <si>
    <t xml:space="preserve"> Министерство государственной безопасности Приднестровской Молдавской Республики</t>
  </si>
  <si>
    <t>Итого по подстатье 240 340</t>
  </si>
  <si>
    <t>Итого по программе капитального ремонта</t>
  </si>
  <si>
    <t>ВСЕГО по программе капитальных вложений и программе капитального ремонта на 2019 год</t>
  </si>
  <si>
    <t>Программа развития материально-технической базы</t>
  </si>
  <si>
    <t xml:space="preserve">Министерство здравоохранения Приднестровской Молдавской Республики </t>
  </si>
  <si>
    <t>Протезирование льготной категории граждан (за исключением зубопротезирования) (статья 111 054)</t>
  </si>
  <si>
    <t>Погашение кредиторской задолженности по состоянию на 01.01.2019 года по протезированию льготной категории граждан (за исключением зубопротезирования) (статья 111 054)</t>
  </si>
  <si>
    <t>Приобретение инвалидных колясок для инвалидов (статья 130 630)</t>
  </si>
  <si>
    <t>Итого по программе развития материально-технической базы</t>
  </si>
  <si>
    <t>Программа капитальных вложений налоговых органов</t>
  </si>
  <si>
    <t xml:space="preserve">Министерство финансов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</si>
  <si>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(240 120)</t>
  </si>
  <si>
    <t>1.</t>
  </si>
  <si>
    <t>Приобретение оборудования и предметов длительного пользования, программного обеспечения</t>
  </si>
  <si>
    <t>Итого по 240120</t>
  </si>
  <si>
    <t>Капитальный ремонт административных зданий (240 340)</t>
  </si>
  <si>
    <t>Налоговая инспекция г. Каменки</t>
  </si>
  <si>
    <t>2.</t>
  </si>
  <si>
    <t>Налоговая инспекция г. Рыбницы</t>
  </si>
  <si>
    <t xml:space="preserve">      Итого по 240340</t>
  </si>
  <si>
    <t>Итого по программе капитальных вложений налоговых органов</t>
  </si>
  <si>
    <t>Программа исполнения наказов избирателей</t>
  </si>
  <si>
    <t>Программа по укреплению противопаводковых дамб в республике</t>
  </si>
  <si>
    <t>Капитальный ремонт прочих объектов (240 360)</t>
  </si>
  <si>
    <t>Программа развития системы "Безопасный город"</t>
  </si>
  <si>
    <t>Приобретение прочих расходных материалов  и предметов снабжения (110 360)</t>
  </si>
  <si>
    <t>Освещение в ночное время, кабели, расходные материалы и прочие расходные материалы</t>
  </si>
  <si>
    <t>Итого по подстатье (110 360)</t>
  </si>
  <si>
    <t>Приобретение оборудования для видеонаблюдения и предметов длительного пользования (240 120)</t>
  </si>
  <si>
    <t>Приобретение видеокамер, програмного обеспечения, серверов, оконечного оборудования (точка доступа WI-FI), боксов и прочего оборудования</t>
  </si>
  <si>
    <t>Итого по подстатье (240 120)</t>
  </si>
  <si>
    <t>Итого по программе развития системы "Безопасный город"</t>
  </si>
  <si>
    <t>ИТОГО ПО ВСЕМ ПРОГРАММАМ</t>
  </si>
  <si>
    <t>Завершение строительства учебного блока для отделения хореографии в детской школе  искусств п. Первомайск</t>
  </si>
  <si>
    <t>Капитальные вложения в строительство производственных объектов (240 220)</t>
  </si>
  <si>
    <t>Строительство лицея-интерната на базе МОУ "Тираспольская средняя общеобразовательная школа № 4",  в том числе проектные работы</t>
  </si>
  <si>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 ГУП "ИВМК "Бендерская крепость" МВД ПМР (новое строительство), в том числе проектные работы</t>
  </si>
  <si>
    <t>Теплоснабжение здания Дома культуры с. Подойма, Каменский район</t>
  </si>
  <si>
    <t>Строительство газовой котельной в военном городке № 17, г. Бендеры, в том числе проектные работы</t>
  </si>
  <si>
    <t>Реконструкция  котельной с заменой котлов по адресу г. Тирасполь, ул . Ленина,1/2</t>
  </si>
  <si>
    <t xml:space="preserve">Строительство навесов и смотровой ямы для служебного автотранспорта по адресу г. Тирасполь, пер. 8 Марта, д.3, подпорной стены между территориями государственной администрации г. Тирасполя и г. Днестровска и Следственным комитетом ПМР </t>
  </si>
  <si>
    <t>Реконструкция   автономной газовой котельной войсковой части 2102 ВВ МЮ ПМР (3-я рота), Григориопольский район, с. Глиное,  ул. Микояна, 60, в том числе проектные работы</t>
  </si>
  <si>
    <t>Реконструкция канализационного и ливневого коллекторов, расположенных в г. Бендеры по ул. Лазо, ул.Ленина</t>
  </si>
  <si>
    <t>Приобретение материалов для строительства ПТОРа в военном городке № 17  г. Бендеры</t>
  </si>
  <si>
    <t>Приобретение материалов для строительства хранилища техники в военном городке № 17  г. Бендеры</t>
  </si>
  <si>
    <t>Капитальный ремонт филиала поликлиники № 6 ГУ "Тираспольский клинический центр амбулаторно-поликлинической помощи" по адресу г. Тирасполь, ул. Федько, 18,  в том числе проектные работы</t>
  </si>
  <si>
    <t>Содержание автотранспорта ГУ "Республиканское бюро судебно-медицинских экспертиз"  (статья 110 350)</t>
  </si>
  <si>
    <r>
      <t xml:space="preserve">Реконструкция   здания,  лит. 3Б, на территории ГУ "Григориопольская центральная районная больница" под размещение педиатрического отделения на первом этаже по ул. Урицкого, 73а,  г. Григориополь, в том числе проектные работы </t>
    </r>
    <r>
      <rPr>
        <b/>
        <i/>
        <sz val="12"/>
        <rFont val="Times New Roman"/>
        <family val="1"/>
        <charset val="204"/>
      </rPr>
      <t>(кредиторская задолженность за 2018 год)</t>
    </r>
  </si>
  <si>
    <t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 г. Тирасполь, в том числе проектные работы</t>
  </si>
  <si>
    <t>Реконструкция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</si>
  <si>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Завершение строительства ГУ "Республиканский спортивно-реабилитационный восстановительный центр инвалидов", расположенного по адресу г. Тирасполь, ул. Ленина, 1/3, в том числе проектные работы</t>
  </si>
  <si>
    <t xml:space="preserve">Строительство дороги от ул. К. Либкнехта до корпуса № 1 Администрации Президента, расположенного по адресу г. Тирасполь, ул. К. Маркса, 187. Участок № 2. Территория Администрации Президента </t>
  </si>
  <si>
    <t>Реконструкция   автономной газовой котельной центрального органа уголовно-исполнительной системы, г.Тирасполь, ул. Мира,50, корп. 3074</t>
  </si>
  <si>
    <t>Реконструкция   автономной газовой котельной  Учреждения исполнения наказаний №1, здание банно-прачечного комбината, Григориопольский район, с.Глиное,  ул. Микояна, 60, в том числе проектные работы</t>
  </si>
  <si>
    <t>Строительство наружных теплосетей и монтаж внутридомовых инженерных сетей отопления в военном городке № 20,  г. Тирасполь</t>
  </si>
  <si>
    <t xml:space="preserve">Приобретение эндоскопической системы для исследования желудочно-кишечного тракта (гастроскоп, колоноскоп) </t>
  </si>
  <si>
    <t>Приобретение оборудования, предметов длительного пользования и специализированного медицинского автотранспорта (статья 240 120)</t>
  </si>
  <si>
    <t xml:space="preserve">      Итого по 290000</t>
  </si>
  <si>
    <t>Смета расходов Фонда капитальных вложений Приднестровской Молдавской Республики на 2019 год</t>
  </si>
  <si>
    <t>Приобретение  и модернизация подвижного состава для МУП "Бендерское троллейбусное управление"  г. Бендеры</t>
  </si>
  <si>
    <t>Капитальный ремонт здания Григориопольского районного суда,  расположенного по адресу  г. Григориополь,  ул. Дзержинского, 34, в том числе проектные работы</t>
  </si>
  <si>
    <t>Капитальный ремонт здания  суда г. Дубоссары и Дубоссарского района, расположенного по адресу  г. Дубоссары, ул. Ленина, 136, в том числе проектные работы</t>
  </si>
  <si>
    <t>Капитальный ремонт здания Тираспольского городского суда, расположенного по адресу г. Тирасполь,  ул. Ленина, 26</t>
  </si>
  <si>
    <t>Реконструкция   автономной газовой котельной  Учреждения исполнения наказаний № 2,  г.Тирасполь,  ул. Гребеницкий проезд,18, в том числе проектные работы</t>
  </si>
  <si>
    <t>Капитальный ремонт кровель и монтаж водосточных систем многоквартирных жилых домов в  г. Дубоссары, пострадавших вследствие  стихийного бедствия</t>
  </si>
  <si>
    <t>Капитальный ремонт "Специализированная детско-юношеская спортивная школа Олимпийского резерва гребли г. Дубоссары</t>
  </si>
  <si>
    <t>Погашение кредиторской задолженности по договорам, заключенным в 2018 году</t>
  </si>
  <si>
    <t>Расширение маршрутной сети городского электротранспорта, проектирование и строительство троллейбусной линии по  ул. Юности к ТЦ "Галион" в г. Тирасполе МУП "Тираспольское троллейбусное управление"  им. И. А. Добросоцкого</t>
  </si>
  <si>
    <t>Капитальный ремонт по объекту: МОУ "Бендерская гимназия № 1", расположенного в г. Бендеры,  ул. Шестакова, 27</t>
  </si>
  <si>
    <t>Завершение работ по реконструкции помещения в здании,расположенном по адресу г. Бендеры,  ул. Первомайская,49, с целью создания центра спортивной подготовки для людей с ограниченными физическими возможностями, в том числе проектные работы</t>
  </si>
  <si>
    <t>Капитальный ремонт МОУ "Рыбницкая средняя общеобразовательная школа-интернат", г. Рыбница, ул. Маяковского, 41, в том числе проектные работы</t>
  </si>
  <si>
    <t>Капитальный ремонт педиатрического стационара ГУ "Бендерский центр матери и ребенка" по адресу г.Бендеры,  ул. Протягайловская, 6 в том числе проектные работы</t>
  </si>
  <si>
    <t>Устройство  покрытия входа в Летнюю эстраду центрального парка г. Григориополь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</si>
  <si>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</si>
  <si>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Благоустройство территории общеобразовательного учреждения МОУ "Каменская ОСШ №1 (устройство забора и монтаж скамеек)</t>
  </si>
  <si>
    <t>Капитальный ремонт Дубоссарской русской средней общеобразовательной школы № 5, в том числе проектные работы</t>
  </si>
  <si>
    <r>
      <t xml:space="preserve">Создание сквера "Солнечный", г. Тирасполь, ул.Милева,  </t>
    </r>
    <r>
      <rPr>
        <sz val="12"/>
        <color rgb="FFFF0000"/>
        <rFont val="Times New Roman"/>
        <family val="1"/>
        <charset val="204"/>
      </rPr>
      <t>в том числе проектные работы</t>
    </r>
  </si>
  <si>
    <r>
      <t>Строительство бельведера-колоннады (ансамбль строений парадного въезда в г. Тирасполь со стороны  г. Бендеры),</t>
    </r>
    <r>
      <rPr>
        <sz val="12"/>
        <color rgb="FFFF0000"/>
        <rFont val="Times New Roman"/>
        <family val="1"/>
        <charset val="204"/>
      </rPr>
      <t xml:space="preserve"> в том числе проектные работы</t>
    </r>
  </si>
  <si>
    <r>
      <t xml:space="preserve">Газификация домов малоимущих членов ОО "Республиканский союз защитников ПМР", проживающих в сельской местности, </t>
    </r>
    <r>
      <rPr>
        <sz val="12"/>
        <color rgb="FFFF0000"/>
        <rFont val="Times New Roman"/>
        <family val="1"/>
        <charset val="204"/>
      </rPr>
      <t>в том числе проектные работы</t>
    </r>
  </si>
  <si>
    <t>Приобретение оборудования для оснащения пищевого блока в Дубоссарской русской средней ообщеобразовательной школы №4</t>
  </si>
  <si>
    <t xml:space="preserve">Государственная служба по спорту Приднестровской Молдавской Республики </t>
  </si>
  <si>
    <t>Приобретение оборудования для ГОУ СПО "Училище олимпийского резерва"</t>
  </si>
  <si>
    <t>Приобретение инвентаря для ГОУ СПО "Училище олимпийского резерва"</t>
  </si>
  <si>
    <t>Капитальный ремонт помещений туберкулёзного диспансера  ГУ "Григориопольская центральная районная больница", расположенного по адресу: г. Григориополь, ул.  Ленина, 6</t>
  </si>
  <si>
    <t>Капитальный ремонт административного здания Государственной службы судебных исполнителей МЮ ПМР по адресу г. Тирасполь ул. 25 Октября,136</t>
  </si>
  <si>
    <t>Государственной службы судебных исполнителей МЮ ПМР</t>
  </si>
  <si>
    <t>Государственная служба исполнения и наказания МЮ ПМР</t>
  </si>
  <si>
    <t>Капитальный ремонт объекта: МОУ "Григориопольская общеобразовательная средняя школа № 2 им. А. Стоева с лицейскими классами"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</si>
  <si>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Ленина,22</t>
  </si>
  <si>
    <t>Приобретение оборудования для оснащения пищевого блока в ГОУ "Попенская школа-интернат для детей сирот и детей, оставшихся без попечения родителей"</t>
  </si>
  <si>
    <t xml:space="preserve">Приобретение мебели для  НП "Базовый центр реабилитации "ОСОРЦ" </t>
  </si>
  <si>
    <t>Устройство фонтана  в парке по ул. Свердлова (р-н Автостанции)</t>
  </si>
  <si>
    <t>Реконструкция  приёмного отделения здания  ГУ "Республиканская клиническая больница" по ул. Мира, 33, г. Тирасполь, с обеспечением подъезда машин скорой медицинской помощи, в том числе проектные работы</t>
  </si>
  <si>
    <t>Реконструкция   здания, лит. А, на территории ГУ "Григориопольская центральная районная больница" по ул. Урицкого, 73а, г. Григориополь, в том числе капитальный ремонт внутрибольничных дорог, проектные работы</t>
  </si>
  <si>
    <r>
      <t>Приобретение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инструментов</t>
    </r>
    <r>
      <rPr>
        <b/>
        <sz val="12"/>
        <color theme="4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для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Ленина,22</t>
    </r>
  </si>
  <si>
    <t>Капитальный ремонт инженерных сетей ГУ"Слободзейская центральная районная больница", по адресу  г. Слободзея,  пер. Больничный,1, в том числе проектные работы</t>
  </si>
  <si>
    <t>Реконструкция ГУ "Республиканский кожно-венерологический диспансер" по  адресу г. Тирасполь,   ул. Восстания, 57/1, в том числе проектные работы</t>
  </si>
  <si>
    <r>
      <t>Реконструкция ГУ "Тираспольский клинический центр амбулаторно-поликлинической помощи" по ул.Свердлова, 50,  г. Тирасполь (обустройство шахты и монтаж лифта),</t>
    </r>
    <r>
      <rPr>
        <sz val="12"/>
        <color rgb="FFFF0000"/>
        <rFont val="Times New Roman"/>
        <family val="1"/>
        <charset val="204"/>
      </rPr>
      <t xml:space="preserve"> в том числе проектные работы </t>
    </r>
  </si>
  <si>
    <t xml:space="preserve">Благоустройство прилегающей территории к Дому культуры по ул. 50 лет Октября в г. Слободзея </t>
  </si>
  <si>
    <t>Строительство спортивного комплекса г.Дубоссары, в том числе проектные работы</t>
  </si>
  <si>
    <t>Строительство спортивного зала стадиона "Октомбрие" г.Каменка, пер. Кирова 2, в том числе проектные работы</t>
  </si>
  <si>
    <t>Восстановление парка им. Витгенщтейна в г. Каменка, в том числе проектные работы</t>
  </si>
  <si>
    <t>Капитальный ремонт  охранных сооружений по объектам ГСИН МЮ ПМР (замена оконных блоков)</t>
  </si>
  <si>
    <t xml:space="preserve">Приобретение колючей проволоки, сетки, линолеума для ремонта охранных сооружений и прочих расходных материалов по объектам ГСИН МЮ ПМР </t>
  </si>
  <si>
    <t>Капитальный ремонт поликлиники ГУ "Дубоссарская центральная районная больница", по адресу г. Дубоссары, ул. Моргулец, 3а, в том числе проектные работы</t>
  </si>
  <si>
    <t xml:space="preserve">Капитальный ремонт ГУ "Каменская центральная районная больница" по адресу г.Каменка, ул. Кирова, 300, в том числе проектные работы </t>
  </si>
  <si>
    <t>Капитальный ремонт полов 1 и 3 этажей в корпусе лит. 3Б ГУ " Григориопольская центральная районная больница" по ул. Урицкого 73а, г. Григориополь</t>
  </si>
  <si>
    <t>Капитальный ремонт ПТОРа в военном городке №17 г. Бендеры</t>
  </si>
  <si>
    <t>Налоговая инспекция г. Тирасполя</t>
  </si>
  <si>
    <t>3.</t>
  </si>
  <si>
    <t xml:space="preserve"> </t>
  </si>
  <si>
    <t>Предлагаемая редакция</t>
  </si>
  <si>
    <t>Приобретение 3 (трех) автобусов (не менее 8, 16, 18мест)</t>
  </si>
  <si>
    <t>Приобретение нового специализированного автотранспортного средства (модель - машина аварийная АТ-70 М-041-ГАЗон Некст C41R13) МУП "Тираспольское троллейбусное управление имени И. А. Добросоцкого" в г. Тирасполе</t>
  </si>
  <si>
    <t xml:space="preserve">Строительство водопроводных сетей из п/э труб Д 110-50мм протяженностью    2 000  м с. Ержово, г. Рыбница ул. Школьная, Котовского, Ленина, Нагорная </t>
  </si>
  <si>
    <r>
      <t xml:space="preserve">Капитальный ремонт санузлов ГУ "Григориопольская центральная </t>
    </r>
    <r>
      <rPr>
        <sz val="12"/>
        <color rgb="FFFF0000"/>
        <rFont val="Times New Roman"/>
        <family val="1"/>
        <charset val="204"/>
      </rPr>
      <t>районная</t>
    </r>
    <r>
      <rPr>
        <sz val="12"/>
        <rFont val="Times New Roman"/>
        <family val="1"/>
        <charset val="204"/>
      </rPr>
      <t xml:space="preserve"> больница", расположенных по адресам: г. Григориополь,  ул. Дзержинского,34, и г. Григориополь, ул. Урицкого,73а</t>
    </r>
  </si>
  <si>
    <t>Капитальный ремонт здания Бендерского городского суда, расположенного по адресу г. Бендеры, ул. Пушкина, 50, в том числе проектные работы</t>
  </si>
  <si>
    <t>Капитальный ремонт здания суда г. Рыбницы и Рыбницкого района, расположенного по адресу г. Рыбница,  ул. Ленина, 1а</t>
  </si>
  <si>
    <t>Реконструкция наружных сетей электроснабжения 10 кВт и 04 кВт и перенос подстанции в военном городке  № 11, г. Рыбница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</si>
  <si>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г. Слободзея</t>
  </si>
  <si>
    <t>Приложение № 9 к Закону Приднестровской Молдавской Республики "О республиканском бюджете на 2019 год"</t>
  </si>
  <si>
    <t xml:space="preserve"> изменения в Закон Приднестровской Молдавской Республики "О республиканском бюджете на 2019 год" </t>
  </si>
  <si>
    <t>Приложение к Закону Приднестровской Молдавской Республики "О внесении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</si>
</sst>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2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top" wrapText="1"/>
    </xf>
    <xf numFmtId="3" fontId="5" fillId="0" borderId="21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/>
    <xf numFmtId="3" fontId="2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5" fillId="0" borderId="4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3" fontId="5" fillId="0" borderId="17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5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5" fillId="0" borderId="32" xfId="0" applyFont="1" applyBorder="1"/>
    <xf numFmtId="3" fontId="5" fillId="0" borderId="29" xfId="0" applyNumberFormat="1" applyFont="1" applyBorder="1" applyAlignment="1">
      <alignment horizontal="right"/>
    </xf>
    <xf numFmtId="0" fontId="2" fillId="0" borderId="0" xfId="0" applyFont="1"/>
    <xf numFmtId="0" fontId="5" fillId="0" borderId="33" xfId="0" applyFont="1" applyBorder="1"/>
    <xf numFmtId="3" fontId="5" fillId="0" borderId="3" xfId="0" applyNumberFormat="1" applyFont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30" xfId="0" applyFont="1" applyBorder="1"/>
    <xf numFmtId="3" fontId="2" fillId="0" borderId="29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33" xfId="0" applyNumberFormat="1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23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3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3" fontId="5" fillId="0" borderId="21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3" fontId="10" fillId="0" borderId="17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40" xfId="0" applyFont="1" applyBorder="1" applyAlignment="1">
      <alignment wrapText="1"/>
    </xf>
    <xf numFmtId="0" fontId="10" fillId="0" borderId="41" xfId="0" applyFont="1" applyBorder="1"/>
    <xf numFmtId="3" fontId="10" fillId="0" borderId="31" xfId="0" applyNumberFormat="1" applyFont="1" applyBorder="1" applyAlignment="1">
      <alignment horizontal="right"/>
    </xf>
    <xf numFmtId="0" fontId="10" fillId="0" borderId="36" xfId="0" applyFont="1" applyBorder="1"/>
    <xf numFmtId="3" fontId="10" fillId="0" borderId="29" xfId="0" applyNumberFormat="1" applyFont="1" applyBorder="1" applyAlignment="1">
      <alignment horizontal="right"/>
    </xf>
    <xf numFmtId="0" fontId="5" fillId="0" borderId="13" xfId="0" applyFont="1" applyBorder="1"/>
    <xf numFmtId="3" fontId="5" fillId="0" borderId="42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3" fillId="0" borderId="0" xfId="0" applyFont="1" applyFill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3" fontId="14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3" fontId="15" fillId="0" borderId="25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top" wrapText="1"/>
    </xf>
    <xf numFmtId="3" fontId="14" fillId="0" borderId="9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left" vertical="center" wrapText="1"/>
    </xf>
    <xf numFmtId="3" fontId="14" fillId="0" borderId="14" xfId="0" applyNumberFormat="1" applyFont="1" applyBorder="1" applyAlignment="1">
      <alignment horizontal="right" vertical="center" wrapText="1"/>
    </xf>
    <xf numFmtId="3" fontId="14" fillId="0" borderId="47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 wrapText="1"/>
    </xf>
    <xf numFmtId="3" fontId="15" fillId="0" borderId="9" xfId="0" applyNumberFormat="1" applyFont="1" applyBorder="1" applyAlignment="1">
      <alignment horizontal="right" vertical="center"/>
    </xf>
    <xf numFmtId="3" fontId="15" fillId="0" borderId="25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3" fontId="15" fillId="0" borderId="21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15" fillId="0" borderId="29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top" wrapText="1"/>
    </xf>
    <xf numFmtId="3" fontId="14" fillId="0" borderId="19" xfId="0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3" fontId="19" fillId="0" borderId="0" xfId="0" applyNumberFormat="1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3" fontId="3" fillId="0" borderId="0" xfId="0" applyNumberFormat="1" applyFont="1" applyAlignment="1">
      <alignment wrapText="1"/>
    </xf>
    <xf numFmtId="3" fontId="15" fillId="0" borderId="9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3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27" xfId="0" applyFont="1" applyBorder="1" applyAlignment="1"/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6" fillId="0" borderId="3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5" fillId="0" borderId="32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27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3" fontId="15" fillId="0" borderId="27" xfId="0" applyNumberFormat="1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6"/>
  <sheetViews>
    <sheetView tabSelected="1" zoomScaleNormal="100" zoomScaleSheetLayoutView="90" workbookViewId="0">
      <selection activeCell="B3" sqref="B3:C3"/>
    </sheetView>
  </sheetViews>
  <sheetFormatPr defaultColWidth="8.85546875" defaultRowHeight="15.75"/>
  <cols>
    <col min="1" max="1" width="4" style="68" customWidth="1"/>
    <col min="2" max="2" width="85.5703125" style="1" customWidth="1"/>
    <col min="3" max="3" width="15" style="69" customWidth="1"/>
    <col min="4" max="4" width="11" style="170" customWidth="1"/>
    <col min="5" max="5" width="10.5703125" style="1" customWidth="1"/>
    <col min="6" max="6" width="10.85546875" style="1" customWidth="1"/>
    <col min="7" max="7" width="12.7109375" style="1" customWidth="1"/>
    <col min="8" max="16384" width="8.85546875" style="1"/>
  </cols>
  <sheetData>
    <row r="2" spans="1:4">
      <c r="C2" s="76"/>
    </row>
    <row r="3" spans="1:4">
      <c r="A3" s="178"/>
      <c r="B3" s="239" t="s">
        <v>265</v>
      </c>
      <c r="C3" s="239"/>
    </row>
    <row r="4" spans="1:4" ht="36.6" customHeight="1">
      <c r="A4" s="123"/>
      <c r="B4" s="195"/>
      <c r="C4" s="123" t="s">
        <v>264</v>
      </c>
    </row>
    <row r="5" spans="1:4" ht="60" customHeight="1">
      <c r="A5" s="91"/>
      <c r="B5" s="238" t="s">
        <v>263</v>
      </c>
      <c r="C5" s="238"/>
    </row>
    <row r="6" spans="1:4" ht="15">
      <c r="A6" s="75"/>
      <c r="B6" s="2"/>
      <c r="C6" s="2"/>
    </row>
    <row r="7" spans="1:4" ht="33" customHeight="1">
      <c r="A7" s="248" t="s">
        <v>201</v>
      </c>
      <c r="B7" s="248"/>
      <c r="C7" s="248"/>
    </row>
    <row r="8" spans="1:4">
      <c r="A8" s="3"/>
      <c r="B8" s="3"/>
      <c r="C8" s="3"/>
    </row>
    <row r="9" spans="1:4" ht="47.25">
      <c r="A9" s="177" t="s">
        <v>26</v>
      </c>
      <c r="B9" s="177" t="s">
        <v>254</v>
      </c>
      <c r="C9" s="134" t="s">
        <v>27</v>
      </c>
    </row>
    <row r="10" spans="1:4" ht="16.149999999999999" customHeight="1">
      <c r="A10" s="202" t="s">
        <v>28</v>
      </c>
      <c r="B10" s="200"/>
      <c r="C10" s="203"/>
    </row>
    <row r="11" spans="1:4" ht="30.6" customHeight="1">
      <c r="A11" s="204" t="s">
        <v>29</v>
      </c>
      <c r="B11" s="205"/>
      <c r="C11" s="206"/>
    </row>
    <row r="12" spans="1:4" ht="15.6" customHeight="1">
      <c r="A12" s="202" t="s">
        <v>30</v>
      </c>
      <c r="B12" s="200"/>
      <c r="C12" s="203"/>
    </row>
    <row r="13" spans="1:4" ht="47.25">
      <c r="A13" s="143">
        <v>1</v>
      </c>
      <c r="B13" s="74" t="s">
        <v>256</v>
      </c>
      <c r="C13" s="159">
        <f>1510000-82734</f>
        <v>1427266</v>
      </c>
      <c r="D13" s="171"/>
    </row>
    <row r="14" spans="1:4">
      <c r="A14" s="143"/>
      <c r="B14" s="6" t="s">
        <v>31</v>
      </c>
      <c r="C14" s="160">
        <f>C13</f>
        <v>1427266</v>
      </c>
      <c r="D14" s="171"/>
    </row>
    <row r="15" spans="1:4" ht="15.6" customHeight="1">
      <c r="A15" s="202" t="s">
        <v>32</v>
      </c>
      <c r="B15" s="200"/>
      <c r="C15" s="203"/>
      <c r="D15" s="171"/>
    </row>
    <row r="16" spans="1:4" ht="31.5">
      <c r="A16" s="143">
        <v>1</v>
      </c>
      <c r="B16" s="78" t="s">
        <v>202</v>
      </c>
      <c r="C16" s="161">
        <v>6655330</v>
      </c>
      <c r="D16" s="171"/>
    </row>
    <row r="17" spans="1:4">
      <c r="A17" s="143"/>
      <c r="B17" s="6" t="s">
        <v>31</v>
      </c>
      <c r="C17" s="134">
        <f>C16</f>
        <v>6655330</v>
      </c>
      <c r="D17" s="171"/>
    </row>
    <row r="18" spans="1:4">
      <c r="A18" s="143"/>
      <c r="B18" s="6" t="s">
        <v>33</v>
      </c>
      <c r="C18" s="144">
        <f>C14+C17</f>
        <v>8082596</v>
      </c>
      <c r="D18" s="171"/>
    </row>
    <row r="19" spans="1:4" ht="30.6" customHeight="1">
      <c r="A19" s="204" t="s">
        <v>154</v>
      </c>
      <c r="B19" s="205"/>
      <c r="C19" s="206"/>
      <c r="D19" s="171"/>
    </row>
    <row r="20" spans="1:4">
      <c r="A20" s="207" t="s">
        <v>34</v>
      </c>
      <c r="B20" s="208"/>
      <c r="C20" s="209"/>
      <c r="D20" s="171"/>
    </row>
    <row r="21" spans="1:4">
      <c r="A21" s="125">
        <v>1</v>
      </c>
      <c r="B21" s="79" t="s">
        <v>35</v>
      </c>
      <c r="C21" s="162">
        <v>5000000</v>
      </c>
      <c r="D21" s="171"/>
    </row>
    <row r="22" spans="1:4">
      <c r="A22" s="125"/>
      <c r="B22" s="6" t="s">
        <v>31</v>
      </c>
      <c r="C22" s="162">
        <f>C21</f>
        <v>5000000</v>
      </c>
      <c r="D22" s="171"/>
    </row>
    <row r="23" spans="1:4">
      <c r="A23" s="207" t="s">
        <v>36</v>
      </c>
      <c r="B23" s="208"/>
      <c r="C23" s="209"/>
      <c r="D23" s="171"/>
    </row>
    <row r="24" spans="1:4">
      <c r="A24" s="125">
        <v>1</v>
      </c>
      <c r="B24" s="79" t="s">
        <v>35</v>
      </c>
      <c r="C24" s="162">
        <v>3655000</v>
      </c>
      <c r="D24" s="171"/>
    </row>
    <row r="25" spans="1:4">
      <c r="A25" s="125"/>
      <c r="B25" s="6" t="s">
        <v>31</v>
      </c>
      <c r="C25" s="162">
        <f>C24</f>
        <v>3655000</v>
      </c>
      <c r="D25" s="171"/>
    </row>
    <row r="26" spans="1:4" ht="15.6" customHeight="1">
      <c r="A26" s="202" t="s">
        <v>37</v>
      </c>
      <c r="B26" s="200"/>
      <c r="C26" s="203"/>
      <c r="D26" s="171"/>
    </row>
    <row r="27" spans="1:4" ht="24" customHeight="1">
      <c r="A27" s="125">
        <v>1</v>
      </c>
      <c r="B27" s="74" t="s">
        <v>255</v>
      </c>
      <c r="C27" s="161">
        <v>1300000</v>
      </c>
      <c r="D27" s="171"/>
    </row>
    <row r="28" spans="1:4" ht="63">
      <c r="A28" s="126">
        <v>2</v>
      </c>
      <c r="B28" s="127" t="s">
        <v>231</v>
      </c>
      <c r="C28" s="159">
        <v>195000</v>
      </c>
      <c r="D28" s="171"/>
    </row>
    <row r="29" spans="1:4" ht="31.5">
      <c r="A29" s="126">
        <v>3</v>
      </c>
      <c r="B29" s="127" t="s">
        <v>232</v>
      </c>
      <c r="C29" s="159">
        <v>32577</v>
      </c>
      <c r="D29" s="171"/>
    </row>
    <row r="30" spans="1:4">
      <c r="A30" s="126">
        <v>4</v>
      </c>
      <c r="B30" s="127" t="s">
        <v>233</v>
      </c>
      <c r="C30" s="159">
        <v>16430</v>
      </c>
      <c r="D30" s="171"/>
    </row>
    <row r="31" spans="1:4">
      <c r="A31" s="125"/>
      <c r="B31" s="6" t="s">
        <v>31</v>
      </c>
      <c r="C31" s="144">
        <f>SUM(C27:C30)</f>
        <v>1544007</v>
      </c>
      <c r="D31" s="171"/>
    </row>
    <row r="32" spans="1:4" s="121" customFormat="1" ht="22.5" customHeight="1">
      <c r="A32" s="245" t="s">
        <v>45</v>
      </c>
      <c r="B32" s="246"/>
      <c r="C32" s="247"/>
      <c r="D32" s="171"/>
    </row>
    <row r="33" spans="1:5" s="121" customFormat="1" ht="31.5">
      <c r="A33" s="163">
        <v>1</v>
      </c>
      <c r="B33" s="122" t="s">
        <v>198</v>
      </c>
      <c r="C33" s="164">
        <v>1499126</v>
      </c>
      <c r="D33" s="171"/>
      <c r="E33" s="121" t="s">
        <v>253</v>
      </c>
    </row>
    <row r="34" spans="1:5">
      <c r="A34" s="125"/>
      <c r="B34" s="6" t="s">
        <v>31</v>
      </c>
      <c r="C34" s="134">
        <f>C33</f>
        <v>1499126</v>
      </c>
      <c r="D34" s="171"/>
    </row>
    <row r="35" spans="1:5" ht="15.6" customHeight="1">
      <c r="A35" s="240" t="s">
        <v>62</v>
      </c>
      <c r="B35" s="233"/>
      <c r="C35" s="241"/>
      <c r="D35" s="171"/>
    </row>
    <row r="36" spans="1:5" ht="31.5">
      <c r="A36" s="126">
        <v>1</v>
      </c>
      <c r="B36" s="127" t="s">
        <v>222</v>
      </c>
      <c r="C36" s="159">
        <v>128750</v>
      </c>
      <c r="D36" s="171"/>
    </row>
    <row r="37" spans="1:5">
      <c r="A37" s="125"/>
      <c r="B37" s="135" t="s">
        <v>31</v>
      </c>
      <c r="C37" s="144">
        <f>C36</f>
        <v>128750</v>
      </c>
      <c r="D37" s="171"/>
    </row>
    <row r="38" spans="1:5">
      <c r="A38" s="242" t="s">
        <v>223</v>
      </c>
      <c r="B38" s="243"/>
      <c r="C38" s="244"/>
      <c r="D38" s="171"/>
    </row>
    <row r="39" spans="1:5">
      <c r="A39" s="126">
        <v>1</v>
      </c>
      <c r="B39" s="127" t="s">
        <v>224</v>
      </c>
      <c r="C39" s="159">
        <v>758967</v>
      </c>
      <c r="D39" s="171"/>
    </row>
    <row r="40" spans="1:5">
      <c r="A40" s="125"/>
      <c r="B40" s="135" t="s">
        <v>31</v>
      </c>
      <c r="C40" s="144">
        <f>C39</f>
        <v>758967</v>
      </c>
      <c r="D40" s="171"/>
    </row>
    <row r="41" spans="1:5">
      <c r="A41" s="143"/>
      <c r="B41" s="135" t="s">
        <v>38</v>
      </c>
      <c r="C41" s="144">
        <f>C22+C25+C31+C34+C37+C40</f>
        <v>12585850</v>
      </c>
      <c r="D41" s="171"/>
    </row>
    <row r="42" spans="1:5" ht="15.6" customHeight="1">
      <c r="A42" s="204" t="s">
        <v>39</v>
      </c>
      <c r="B42" s="205"/>
      <c r="C42" s="206"/>
      <c r="D42" s="171"/>
    </row>
    <row r="43" spans="1:5">
      <c r="A43" s="207" t="s">
        <v>37</v>
      </c>
      <c r="B43" s="208"/>
      <c r="C43" s="209"/>
      <c r="D43" s="171"/>
    </row>
    <row r="44" spans="1:5" ht="39" customHeight="1">
      <c r="A44" s="125">
        <v>1</v>
      </c>
      <c r="B44" s="79" t="s">
        <v>40</v>
      </c>
      <c r="C44" s="165">
        <f>1800000+400000</f>
        <v>2200000</v>
      </c>
      <c r="D44" s="171"/>
    </row>
    <row r="45" spans="1:5">
      <c r="A45" s="125"/>
      <c r="B45" s="6" t="s">
        <v>31</v>
      </c>
      <c r="C45" s="162">
        <f>C44</f>
        <v>2200000</v>
      </c>
      <c r="D45" s="171"/>
    </row>
    <row r="46" spans="1:5" ht="21.75" customHeight="1">
      <c r="A46" s="143"/>
      <c r="B46" s="6" t="s">
        <v>41</v>
      </c>
      <c r="C46" s="134">
        <f>C45</f>
        <v>2200000</v>
      </c>
      <c r="D46" s="171"/>
    </row>
    <row r="47" spans="1:5" ht="16.149999999999999" customHeight="1">
      <c r="A47" s="204" t="s">
        <v>177</v>
      </c>
      <c r="B47" s="205"/>
      <c r="C47" s="206"/>
      <c r="D47" s="171"/>
    </row>
    <row r="48" spans="1:5" ht="15.6" customHeight="1">
      <c r="A48" s="202" t="s">
        <v>30</v>
      </c>
      <c r="B48" s="200"/>
      <c r="C48" s="203"/>
      <c r="D48" s="171"/>
    </row>
    <row r="49" spans="1:4" ht="47.25">
      <c r="A49" s="143">
        <v>1</v>
      </c>
      <c r="B49" s="74" t="s">
        <v>210</v>
      </c>
      <c r="C49" s="161">
        <v>3325995</v>
      </c>
      <c r="D49" s="171"/>
    </row>
    <row r="50" spans="1:4" ht="20.45" customHeight="1">
      <c r="A50" s="143"/>
      <c r="B50" s="6" t="s">
        <v>31</v>
      </c>
      <c r="C50" s="162">
        <f>C49</f>
        <v>3325995</v>
      </c>
      <c r="D50" s="171"/>
    </row>
    <row r="51" spans="1:4" ht="15.6" customHeight="1">
      <c r="A51" s="202" t="s">
        <v>32</v>
      </c>
      <c r="B51" s="200"/>
      <c r="C51" s="203"/>
      <c r="D51" s="171"/>
    </row>
    <row r="52" spans="1:4" ht="47.25">
      <c r="A52" s="143">
        <v>1</v>
      </c>
      <c r="B52" s="79" t="s">
        <v>42</v>
      </c>
      <c r="C52" s="161">
        <f>3615400+1844670</f>
        <v>5460070</v>
      </c>
      <c r="D52" s="171"/>
    </row>
    <row r="53" spans="1:4" ht="16.899999999999999" customHeight="1">
      <c r="A53" s="143"/>
      <c r="B53" s="166" t="s">
        <v>31</v>
      </c>
      <c r="C53" s="134">
        <f>C52</f>
        <v>5460070</v>
      </c>
      <c r="D53" s="171"/>
    </row>
    <row r="54" spans="1:4" ht="17.45" customHeight="1">
      <c r="A54" s="143"/>
      <c r="B54" s="166" t="s">
        <v>43</v>
      </c>
      <c r="C54" s="134">
        <f>C50+C53</f>
        <v>8786065</v>
      </c>
      <c r="D54" s="171"/>
    </row>
    <row r="55" spans="1:4" ht="23.45" customHeight="1">
      <c r="A55" s="204" t="s">
        <v>44</v>
      </c>
      <c r="B55" s="205"/>
      <c r="C55" s="206"/>
      <c r="D55" s="171"/>
    </row>
    <row r="56" spans="1:4">
      <c r="A56" s="207" t="s">
        <v>45</v>
      </c>
      <c r="B56" s="208"/>
      <c r="C56" s="209"/>
      <c r="D56" s="171"/>
    </row>
    <row r="57" spans="1:4" ht="63">
      <c r="A57" s="4">
        <v>1</v>
      </c>
      <c r="B57" s="74" t="s">
        <v>191</v>
      </c>
      <c r="C57" s="5">
        <f>13007588-368831</f>
        <v>12638757</v>
      </c>
      <c r="D57" s="171"/>
    </row>
    <row r="58" spans="1:4" ht="47.25">
      <c r="A58" s="4">
        <v>2</v>
      </c>
      <c r="B58" s="74" t="s">
        <v>235</v>
      </c>
      <c r="C58" s="124">
        <v>4111704</v>
      </c>
      <c r="D58" s="171"/>
    </row>
    <row r="59" spans="1:4" ht="31.5">
      <c r="A59" s="4">
        <v>3</v>
      </c>
      <c r="B59" s="74" t="s">
        <v>46</v>
      </c>
      <c r="C59" s="124">
        <v>3798929</v>
      </c>
      <c r="D59" s="171"/>
    </row>
    <row r="60" spans="1:4" ht="47.25">
      <c r="A60" s="4">
        <v>4</v>
      </c>
      <c r="B60" s="74" t="s">
        <v>236</v>
      </c>
      <c r="C60" s="124">
        <v>1406790</v>
      </c>
      <c r="D60" s="171"/>
    </row>
    <row r="61" spans="1:4" ht="31.5">
      <c r="A61" s="11">
        <v>5</v>
      </c>
      <c r="B61" s="79" t="s">
        <v>239</v>
      </c>
      <c r="C61" s="131">
        <v>2156084</v>
      </c>
      <c r="D61" s="171"/>
    </row>
    <row r="62" spans="1:4" ht="47.25">
      <c r="A62" s="11">
        <v>6</v>
      </c>
      <c r="B62" s="74" t="s">
        <v>240</v>
      </c>
      <c r="C62" s="5">
        <v>801430</v>
      </c>
      <c r="D62" s="171"/>
    </row>
    <row r="63" spans="1:4" ht="31.5">
      <c r="A63" s="11">
        <v>7</v>
      </c>
      <c r="B63" s="78" t="s">
        <v>25</v>
      </c>
      <c r="C63" s="131">
        <v>933956</v>
      </c>
      <c r="D63" s="171"/>
    </row>
    <row r="64" spans="1:4" ht="31.5">
      <c r="A64" s="11">
        <v>8</v>
      </c>
      <c r="B64" s="80" t="s">
        <v>47</v>
      </c>
      <c r="C64" s="167">
        <v>277899</v>
      </c>
      <c r="D64" s="171"/>
    </row>
    <row r="65" spans="1:4" ht="31.5">
      <c r="A65" s="11">
        <v>9</v>
      </c>
      <c r="B65" s="74" t="s">
        <v>48</v>
      </c>
      <c r="C65" s="124">
        <v>47268</v>
      </c>
      <c r="D65" s="171"/>
    </row>
    <row r="66" spans="1:4" ht="31.5">
      <c r="A66" s="11">
        <v>10</v>
      </c>
      <c r="B66" s="74" t="s">
        <v>49</v>
      </c>
      <c r="C66" s="124">
        <v>13743</v>
      </c>
      <c r="D66" s="171"/>
    </row>
    <row r="67" spans="1:4" ht="31.5">
      <c r="A67" s="11">
        <v>11</v>
      </c>
      <c r="B67" s="74" t="s">
        <v>50</v>
      </c>
      <c r="C67" s="124">
        <v>13693</v>
      </c>
      <c r="D67" s="171"/>
    </row>
    <row r="68" spans="1:4" ht="31.5">
      <c r="A68" s="11">
        <v>12</v>
      </c>
      <c r="B68" s="74" t="s">
        <v>51</v>
      </c>
      <c r="C68" s="124">
        <v>47440</v>
      </c>
      <c r="D68" s="171"/>
    </row>
    <row r="69" spans="1:4" ht="31.5">
      <c r="A69" s="11">
        <v>13</v>
      </c>
      <c r="B69" s="74" t="s">
        <v>52</v>
      </c>
      <c r="C69" s="124">
        <v>11860</v>
      </c>
      <c r="D69" s="171"/>
    </row>
    <row r="70" spans="1:4" ht="63.75" thickBot="1">
      <c r="A70" s="11">
        <v>14</v>
      </c>
      <c r="B70" s="81" t="s">
        <v>190</v>
      </c>
      <c r="C70" s="5">
        <v>108751</v>
      </c>
      <c r="D70" s="171"/>
    </row>
    <row r="71" spans="1:4">
      <c r="A71" s="21"/>
      <c r="B71" s="6" t="s">
        <v>31</v>
      </c>
      <c r="C71" s="24">
        <f>SUM(C57:C70)</f>
        <v>26368304</v>
      </c>
      <c r="D71" s="171"/>
    </row>
    <row r="72" spans="1:4">
      <c r="A72" s="213" t="s">
        <v>53</v>
      </c>
      <c r="B72" s="208"/>
      <c r="C72" s="214"/>
      <c r="D72" s="171"/>
    </row>
    <row r="73" spans="1:4" ht="47.25">
      <c r="A73" s="11">
        <v>1</v>
      </c>
      <c r="B73" s="74" t="s">
        <v>192</v>
      </c>
      <c r="C73" s="5">
        <f>2500000</f>
        <v>2500000</v>
      </c>
      <c r="D73" s="171"/>
    </row>
    <row r="74" spans="1:4">
      <c r="A74" s="11"/>
      <c r="B74" s="25" t="s">
        <v>31</v>
      </c>
      <c r="C74" s="7">
        <f>C73</f>
        <v>2500000</v>
      </c>
      <c r="D74" s="171"/>
    </row>
    <row r="75" spans="1:4">
      <c r="A75" s="213" t="s">
        <v>37</v>
      </c>
      <c r="B75" s="208"/>
      <c r="C75" s="214"/>
      <c r="D75" s="171"/>
    </row>
    <row r="76" spans="1:4" ht="47.25">
      <c r="A76" s="4">
        <v>1</v>
      </c>
      <c r="B76" s="82" t="s">
        <v>193</v>
      </c>
      <c r="C76" s="124">
        <v>5062191</v>
      </c>
      <c r="D76" s="171"/>
    </row>
    <row r="77" spans="1:4">
      <c r="A77" s="11"/>
      <c r="B77" s="6" t="s">
        <v>31</v>
      </c>
      <c r="C77" s="145">
        <f>C76</f>
        <v>5062191</v>
      </c>
      <c r="D77" s="171"/>
    </row>
    <row r="78" spans="1:4" ht="15.6" customHeight="1">
      <c r="A78" s="199" t="s">
        <v>30</v>
      </c>
      <c r="B78" s="200"/>
      <c r="C78" s="201"/>
      <c r="D78" s="171"/>
    </row>
    <row r="79" spans="1:4" ht="31.5">
      <c r="A79" s="4">
        <v>1</v>
      </c>
      <c r="B79" s="74" t="s">
        <v>54</v>
      </c>
      <c r="C79" s="5">
        <v>5050000</v>
      </c>
      <c r="D79" s="171"/>
    </row>
    <row r="80" spans="1:4" ht="31.5">
      <c r="A80" s="4">
        <v>2</v>
      </c>
      <c r="B80" s="74" t="s">
        <v>55</v>
      </c>
      <c r="C80" s="131">
        <f>600000+82734</f>
        <v>682734</v>
      </c>
      <c r="D80" s="171"/>
    </row>
    <row r="81" spans="1:4" ht="31.5">
      <c r="A81" s="4">
        <v>3</v>
      </c>
      <c r="B81" s="74" t="s">
        <v>56</v>
      </c>
      <c r="C81" s="20">
        <f>6689512+6600000</f>
        <v>13289512</v>
      </c>
      <c r="D81" s="171"/>
    </row>
    <row r="82" spans="1:4" ht="31.5">
      <c r="A82" s="4">
        <v>4</v>
      </c>
      <c r="B82" s="74" t="s">
        <v>219</v>
      </c>
      <c r="C82" s="20">
        <f>500000+2000000</f>
        <v>2500000</v>
      </c>
      <c r="D82" s="171"/>
    </row>
    <row r="83" spans="1:4">
      <c r="A83" s="4">
        <v>5</v>
      </c>
      <c r="B83" s="82" t="s">
        <v>57</v>
      </c>
      <c r="C83" s="131">
        <v>1051203</v>
      </c>
      <c r="D83" s="171"/>
    </row>
    <row r="84" spans="1:4" ht="31.5">
      <c r="A84" s="4">
        <v>6</v>
      </c>
      <c r="B84" s="82" t="s">
        <v>178</v>
      </c>
      <c r="C84" s="131">
        <v>1154671</v>
      </c>
      <c r="D84" s="171"/>
    </row>
    <row r="85" spans="1:4" ht="36" customHeight="1">
      <c r="A85" s="4">
        <v>7</v>
      </c>
      <c r="B85" s="83" t="s">
        <v>220</v>
      </c>
      <c r="C85" s="137">
        <f>3978390+1237-185000</f>
        <v>3794627</v>
      </c>
      <c r="D85" s="171"/>
    </row>
    <row r="86" spans="1:4" ht="18.75" customHeight="1">
      <c r="A86" s="4"/>
      <c r="B86" s="6" t="s">
        <v>31</v>
      </c>
      <c r="C86" s="145">
        <f>C79+C80+C81+C83+C82+C84+C85</f>
        <v>27522747</v>
      </c>
      <c r="D86" s="171"/>
    </row>
    <row r="87" spans="1:4" ht="15.6" customHeight="1">
      <c r="A87" s="199" t="s">
        <v>58</v>
      </c>
      <c r="B87" s="200"/>
      <c r="C87" s="201"/>
      <c r="D87" s="171"/>
    </row>
    <row r="88" spans="1:4" ht="63">
      <c r="A88" s="4">
        <v>1</v>
      </c>
      <c r="B88" s="82" t="s">
        <v>179</v>
      </c>
      <c r="C88" s="5">
        <v>1000000</v>
      </c>
      <c r="D88" s="171"/>
    </row>
    <row r="89" spans="1:4">
      <c r="A89" s="4">
        <v>2</v>
      </c>
      <c r="B89" s="82" t="s">
        <v>57</v>
      </c>
      <c r="C89" s="5">
        <v>345892</v>
      </c>
      <c r="D89" s="171"/>
    </row>
    <row r="90" spans="1:4">
      <c r="A90" s="4">
        <v>3</v>
      </c>
      <c r="B90" s="82" t="s">
        <v>59</v>
      </c>
      <c r="C90" s="124">
        <f>6500283-157732-206193</f>
        <v>6136358</v>
      </c>
      <c r="D90" s="171"/>
    </row>
    <row r="91" spans="1:4" ht="54.6" customHeight="1">
      <c r="A91" s="4">
        <v>4</v>
      </c>
      <c r="B91" s="74" t="s">
        <v>212</v>
      </c>
      <c r="C91" s="124">
        <f>1631331-48906</f>
        <v>1582425</v>
      </c>
      <c r="D91" s="171"/>
    </row>
    <row r="92" spans="1:4">
      <c r="A92" s="4"/>
      <c r="B92" s="6" t="s">
        <v>31</v>
      </c>
      <c r="C92" s="145">
        <f>C88+C89+C90+C91</f>
        <v>9064675</v>
      </c>
      <c r="D92" s="171"/>
    </row>
    <row r="93" spans="1:4" ht="15.6" customHeight="1">
      <c r="A93" s="199" t="s">
        <v>60</v>
      </c>
      <c r="B93" s="200"/>
      <c r="C93" s="201"/>
      <c r="D93" s="171"/>
    </row>
    <row r="94" spans="1:4" ht="31.5">
      <c r="A94" s="4">
        <v>1</v>
      </c>
      <c r="B94" s="84" t="s">
        <v>176</v>
      </c>
      <c r="C94" s="5">
        <v>2500000</v>
      </c>
      <c r="D94" s="171"/>
    </row>
    <row r="95" spans="1:4" ht="48" customHeight="1">
      <c r="A95" s="4">
        <v>2</v>
      </c>
      <c r="B95" s="133" t="s">
        <v>262</v>
      </c>
      <c r="C95" s="124">
        <f>2080000+335000</f>
        <v>2415000</v>
      </c>
      <c r="D95" s="171"/>
    </row>
    <row r="96" spans="1:4">
      <c r="A96" s="4">
        <v>3</v>
      </c>
      <c r="B96" s="82" t="s">
        <v>61</v>
      </c>
      <c r="C96" s="124">
        <v>855250</v>
      </c>
      <c r="D96" s="171"/>
    </row>
    <row r="97" spans="1:4" ht="40.5" customHeight="1">
      <c r="A97" s="132">
        <v>4</v>
      </c>
      <c r="B97" s="133" t="s">
        <v>241</v>
      </c>
      <c r="C97" s="124">
        <v>199500</v>
      </c>
      <c r="D97" s="171"/>
    </row>
    <row r="98" spans="1:4">
      <c r="A98" s="4"/>
      <c r="B98" s="6" t="s">
        <v>31</v>
      </c>
      <c r="C98" s="128">
        <f>SUM(C94:C97)</f>
        <v>5969750</v>
      </c>
      <c r="D98" s="171"/>
    </row>
    <row r="99" spans="1:4" ht="15.6" customHeight="1">
      <c r="A99" s="199" t="s">
        <v>62</v>
      </c>
      <c r="B99" s="200"/>
      <c r="C99" s="201"/>
      <c r="D99" s="171"/>
    </row>
    <row r="100" spans="1:4" ht="31.5">
      <c r="A100" s="4">
        <v>1</v>
      </c>
      <c r="B100" s="74" t="s">
        <v>216</v>
      </c>
      <c r="C100" s="131">
        <v>6032995</v>
      </c>
      <c r="D100" s="171"/>
    </row>
    <row r="101" spans="1:4">
      <c r="A101" s="4">
        <v>2</v>
      </c>
      <c r="B101" s="82" t="s">
        <v>63</v>
      </c>
      <c r="C101" s="124">
        <f>750000-80000</f>
        <v>670000</v>
      </c>
      <c r="D101" s="171"/>
    </row>
    <row r="102" spans="1:4" ht="31.5">
      <c r="A102" s="4">
        <v>3</v>
      </c>
      <c r="B102" s="82" t="s">
        <v>64</v>
      </c>
      <c r="C102" s="124">
        <f>1785000-262503</f>
        <v>1522497</v>
      </c>
      <c r="D102" s="171"/>
    </row>
    <row r="103" spans="1:4">
      <c r="A103" s="132">
        <v>4</v>
      </c>
      <c r="B103" s="158" t="s">
        <v>234</v>
      </c>
      <c r="C103" s="124">
        <v>197534</v>
      </c>
      <c r="D103" s="171"/>
    </row>
    <row r="104" spans="1:4">
      <c r="A104" s="132">
        <v>5</v>
      </c>
      <c r="B104" s="158" t="s">
        <v>242</v>
      </c>
      <c r="C104" s="124">
        <v>57013</v>
      </c>
      <c r="D104" s="171"/>
    </row>
    <row r="105" spans="1:4">
      <c r="A105" s="4"/>
      <c r="B105" s="6" t="s">
        <v>31</v>
      </c>
      <c r="C105" s="128">
        <f>C100+C101+C102+C103+C104</f>
        <v>8480039</v>
      </c>
      <c r="D105" s="171"/>
    </row>
    <row r="106" spans="1:4" ht="15.6" customHeight="1">
      <c r="A106" s="199" t="s">
        <v>65</v>
      </c>
      <c r="B106" s="200"/>
      <c r="C106" s="201"/>
      <c r="D106" s="171"/>
    </row>
    <row r="107" spans="1:4">
      <c r="A107" s="4">
        <v>1</v>
      </c>
      <c r="B107" s="82" t="s">
        <v>66</v>
      </c>
      <c r="C107" s="5">
        <v>864730</v>
      </c>
      <c r="D107" s="171"/>
    </row>
    <row r="108" spans="1:4" ht="16.5" thickBot="1">
      <c r="A108" s="17">
        <v>2</v>
      </c>
      <c r="B108" s="85" t="s">
        <v>67</v>
      </c>
      <c r="C108" s="141">
        <v>700885</v>
      </c>
      <c r="D108" s="171"/>
    </row>
    <row r="109" spans="1:4" ht="32.25" thickBot="1">
      <c r="A109" s="139">
        <v>3</v>
      </c>
      <c r="B109" s="140" t="s">
        <v>215</v>
      </c>
      <c r="C109" s="142">
        <v>117878</v>
      </c>
      <c r="D109" s="171"/>
    </row>
    <row r="110" spans="1:4" ht="16.5" thickBot="1">
      <c r="A110" s="9"/>
      <c r="B110" s="10" t="s">
        <v>31</v>
      </c>
      <c r="C110" s="153">
        <f>C107+C108+C109</f>
        <v>1683493</v>
      </c>
      <c r="D110" s="171"/>
    </row>
    <row r="111" spans="1:4" ht="19.149999999999999" customHeight="1">
      <c r="A111" s="215" t="s">
        <v>68</v>
      </c>
      <c r="B111" s="216"/>
      <c r="C111" s="217"/>
      <c r="D111" s="171"/>
    </row>
    <row r="112" spans="1:4">
      <c r="A112" s="4">
        <v>1</v>
      </c>
      <c r="B112" s="82" t="s">
        <v>69</v>
      </c>
      <c r="C112" s="124">
        <f>1283568-8016</f>
        <v>1275552</v>
      </c>
      <c r="D112" s="171"/>
    </row>
    <row r="113" spans="1:4">
      <c r="A113" s="4">
        <v>2</v>
      </c>
      <c r="B113" s="82" t="s">
        <v>180</v>
      </c>
      <c r="C113" s="124">
        <v>377515</v>
      </c>
      <c r="D113" s="171"/>
    </row>
    <row r="114" spans="1:4" ht="31.5">
      <c r="A114" s="132">
        <v>3</v>
      </c>
      <c r="B114" s="133" t="s">
        <v>217</v>
      </c>
      <c r="C114" s="124">
        <v>72485</v>
      </c>
      <c r="D114" s="171"/>
    </row>
    <row r="115" spans="1:4" ht="31.5">
      <c r="A115" s="132">
        <v>4</v>
      </c>
      <c r="B115" s="133" t="s">
        <v>243</v>
      </c>
      <c r="C115" s="124">
        <v>47500</v>
      </c>
      <c r="D115" s="171"/>
    </row>
    <row r="116" spans="1:4" ht="31.5">
      <c r="A116" s="132">
        <v>5</v>
      </c>
      <c r="B116" s="133" t="s">
        <v>244</v>
      </c>
      <c r="C116" s="124">
        <f>48140+41258</f>
        <v>89398</v>
      </c>
      <c r="D116" s="171"/>
    </row>
    <row r="117" spans="1:4">
      <c r="A117" s="11"/>
      <c r="B117" s="6" t="s">
        <v>31</v>
      </c>
      <c r="C117" s="145">
        <f>C112+C113+C114+C115+C116</f>
        <v>1862450</v>
      </c>
      <c r="D117" s="171"/>
    </row>
    <row r="118" spans="1:4" ht="22.5" customHeight="1">
      <c r="A118" s="213" t="s">
        <v>70</v>
      </c>
      <c r="B118" s="208"/>
      <c r="C118" s="214"/>
      <c r="D118" s="171"/>
    </row>
    <row r="119" spans="1:4" ht="21" customHeight="1">
      <c r="A119" s="4">
        <v>1</v>
      </c>
      <c r="B119" s="82" t="s">
        <v>69</v>
      </c>
      <c r="C119" s="5">
        <v>299419</v>
      </c>
      <c r="D119" s="171"/>
    </row>
    <row r="120" spans="1:4">
      <c r="A120" s="27"/>
      <c r="B120" s="12" t="s">
        <v>31</v>
      </c>
      <c r="C120" s="7">
        <f>C119</f>
        <v>299419</v>
      </c>
      <c r="D120" s="171"/>
    </row>
    <row r="121" spans="1:4" ht="15.6" customHeight="1">
      <c r="A121" s="199" t="s">
        <v>71</v>
      </c>
      <c r="B121" s="200"/>
      <c r="C121" s="201"/>
      <c r="D121" s="171"/>
    </row>
    <row r="122" spans="1:4" ht="31.5">
      <c r="A122" s="11">
        <v>1</v>
      </c>
      <c r="B122" s="74" t="s">
        <v>72</v>
      </c>
      <c r="C122" s="131">
        <v>119411</v>
      </c>
      <c r="D122" s="171"/>
    </row>
    <row r="123" spans="1:4">
      <c r="A123" s="11"/>
      <c r="B123" s="6" t="s">
        <v>31</v>
      </c>
      <c r="C123" s="145">
        <f>C122</f>
        <v>119411</v>
      </c>
      <c r="D123" s="171"/>
    </row>
    <row r="124" spans="1:4" ht="15.6" customHeight="1">
      <c r="A124" s="199" t="s">
        <v>73</v>
      </c>
      <c r="B124" s="200"/>
      <c r="C124" s="201"/>
      <c r="D124" s="171"/>
    </row>
    <row r="125" spans="1:4" ht="47.25">
      <c r="A125" s="28">
        <v>1</v>
      </c>
      <c r="B125" s="74" t="s">
        <v>74</v>
      </c>
      <c r="C125" s="20">
        <v>79777</v>
      </c>
      <c r="D125" s="171"/>
    </row>
    <row r="126" spans="1:4" ht="31.5">
      <c r="A126" s="11">
        <v>2</v>
      </c>
      <c r="B126" s="74" t="s">
        <v>75</v>
      </c>
      <c r="C126" s="5">
        <v>275273</v>
      </c>
      <c r="D126" s="171"/>
    </row>
    <row r="127" spans="1:4" ht="18" customHeight="1" thickBot="1">
      <c r="A127" s="27"/>
      <c r="B127" s="12" t="s">
        <v>31</v>
      </c>
      <c r="C127" s="41">
        <f>C125+C126</f>
        <v>355050</v>
      </c>
      <c r="D127" s="171"/>
    </row>
    <row r="128" spans="1:4" ht="18.600000000000001" customHeight="1" thickBot="1">
      <c r="A128" s="15"/>
      <c r="B128" s="10" t="s">
        <v>76</v>
      </c>
      <c r="C128" s="149">
        <f>C127+C123+C120+C117+C110+C105+C98+C92+C86+C77+C74+C71</f>
        <v>89287529</v>
      </c>
      <c r="D128" s="171"/>
    </row>
    <row r="129" spans="1:4" ht="18.600000000000001" customHeight="1">
      <c r="A129" s="210" t="s">
        <v>77</v>
      </c>
      <c r="B129" s="211"/>
      <c r="C129" s="212"/>
      <c r="D129" s="171"/>
    </row>
    <row r="130" spans="1:4" ht="18.75" customHeight="1">
      <c r="A130" s="213" t="s">
        <v>34</v>
      </c>
      <c r="B130" s="208"/>
      <c r="C130" s="214"/>
      <c r="D130" s="171"/>
    </row>
    <row r="131" spans="1:4" ht="47.25">
      <c r="A131" s="4">
        <v>1</v>
      </c>
      <c r="B131" s="74" t="s">
        <v>78</v>
      </c>
      <c r="C131" s="20">
        <v>2862784</v>
      </c>
      <c r="D131" s="171"/>
    </row>
    <row r="132" spans="1:4" ht="31.5">
      <c r="A132" s="4">
        <v>2</v>
      </c>
      <c r="B132" s="74" t="s">
        <v>181</v>
      </c>
      <c r="C132" s="5">
        <v>1512874</v>
      </c>
      <c r="D132" s="171"/>
    </row>
    <row r="133" spans="1:4" ht="40.9" customHeight="1">
      <c r="A133" s="4">
        <v>3</v>
      </c>
      <c r="B133" s="74" t="s">
        <v>79</v>
      </c>
      <c r="C133" s="5">
        <v>2075713</v>
      </c>
      <c r="D133" s="171"/>
    </row>
    <row r="134" spans="1:4" ht="15.75" customHeight="1">
      <c r="A134" s="4"/>
      <c r="B134" s="6" t="s">
        <v>31</v>
      </c>
      <c r="C134" s="8">
        <f>C133+C132+C131</f>
        <v>6451371</v>
      </c>
      <c r="D134" s="171"/>
    </row>
    <row r="135" spans="1:4" ht="15.6" customHeight="1">
      <c r="A135" s="199" t="s">
        <v>80</v>
      </c>
      <c r="B135" s="200"/>
      <c r="C135" s="201"/>
      <c r="D135" s="171"/>
    </row>
    <row r="136" spans="1:4" ht="47.25">
      <c r="A136" s="18">
        <v>1</v>
      </c>
      <c r="B136" s="86" t="s">
        <v>194</v>
      </c>
      <c r="C136" s="29">
        <v>113376</v>
      </c>
      <c r="D136" s="171"/>
    </row>
    <row r="137" spans="1:4">
      <c r="A137" s="4"/>
      <c r="B137" s="6" t="s">
        <v>31</v>
      </c>
      <c r="C137" s="8">
        <f>C136</f>
        <v>113376</v>
      </c>
      <c r="D137" s="171"/>
    </row>
    <row r="138" spans="1:4" ht="32.450000000000003" customHeight="1">
      <c r="A138" s="199" t="s">
        <v>81</v>
      </c>
      <c r="B138" s="200"/>
      <c r="C138" s="201"/>
      <c r="D138" s="171"/>
    </row>
    <row r="139" spans="1:4" ht="78.75">
      <c r="A139" s="11">
        <v>1</v>
      </c>
      <c r="B139" s="74" t="s">
        <v>82</v>
      </c>
      <c r="C139" s="131">
        <v>199629</v>
      </c>
      <c r="D139" s="171"/>
    </row>
    <row r="140" spans="1:4">
      <c r="A140" s="4"/>
      <c r="B140" s="6" t="s">
        <v>31</v>
      </c>
      <c r="C140" s="128">
        <f>C139</f>
        <v>199629</v>
      </c>
      <c r="D140" s="171"/>
    </row>
    <row r="141" spans="1:4" ht="18.600000000000001" customHeight="1">
      <c r="A141" s="196" t="s">
        <v>83</v>
      </c>
      <c r="B141" s="197"/>
      <c r="C141" s="198"/>
      <c r="D141" s="171"/>
    </row>
    <row r="142" spans="1:4">
      <c r="A142" s="55">
        <v>1</v>
      </c>
      <c r="B142" s="74" t="s">
        <v>182</v>
      </c>
      <c r="C142" s="20">
        <v>568661</v>
      </c>
      <c r="D142" s="171"/>
    </row>
    <row r="143" spans="1:4">
      <c r="A143" s="11"/>
      <c r="B143" s="6" t="s">
        <v>31</v>
      </c>
      <c r="C143" s="7">
        <f>SUM(C142)</f>
        <v>568661</v>
      </c>
      <c r="D143" s="171"/>
    </row>
    <row r="144" spans="1:4" ht="15.6" customHeight="1">
      <c r="A144" s="199" t="s">
        <v>84</v>
      </c>
      <c r="B144" s="200"/>
      <c r="C144" s="201"/>
      <c r="D144" s="171"/>
    </row>
    <row r="145" spans="1:4" ht="63">
      <c r="A145" s="4">
        <v>1</v>
      </c>
      <c r="B145" s="74" t="s">
        <v>183</v>
      </c>
      <c r="C145" s="20">
        <v>170414</v>
      </c>
      <c r="D145" s="171"/>
    </row>
    <row r="146" spans="1:4">
      <c r="A146" s="87"/>
      <c r="B146" s="88" t="s">
        <v>31</v>
      </c>
      <c r="C146" s="89">
        <f>SUM(C145:C145)</f>
        <v>170414</v>
      </c>
      <c r="D146" s="171"/>
    </row>
    <row r="147" spans="1:4" ht="16.5" thickBot="1">
      <c r="A147" s="30"/>
      <c r="B147" s="31" t="s">
        <v>85</v>
      </c>
      <c r="C147" s="148">
        <f>C134+C137+C140+C143+C146</f>
        <v>7503451</v>
      </c>
      <c r="D147" s="171"/>
    </row>
    <row r="148" spans="1:4" ht="16.5" thickBot="1">
      <c r="A148" s="18"/>
      <c r="B148" s="70"/>
      <c r="C148" s="19"/>
      <c r="D148" s="171"/>
    </row>
    <row r="149" spans="1:4" ht="15.6" customHeight="1">
      <c r="A149" s="210" t="s">
        <v>86</v>
      </c>
      <c r="B149" s="211"/>
      <c r="C149" s="212"/>
      <c r="D149" s="171"/>
    </row>
    <row r="150" spans="1:4" ht="15.6" customHeight="1">
      <c r="A150" s="199" t="s">
        <v>81</v>
      </c>
      <c r="B150" s="200"/>
      <c r="C150" s="201"/>
      <c r="D150" s="171"/>
    </row>
    <row r="151" spans="1:4" ht="31.5">
      <c r="A151" s="11">
        <v>1</v>
      </c>
      <c r="B151" s="74" t="s">
        <v>195</v>
      </c>
      <c r="C151" s="5">
        <v>95139</v>
      </c>
      <c r="D151" s="171"/>
    </row>
    <row r="152" spans="1:4" ht="47.25">
      <c r="A152" s="11">
        <v>2</v>
      </c>
      <c r="B152" s="74" t="s">
        <v>206</v>
      </c>
      <c r="C152" s="5">
        <v>1590756</v>
      </c>
      <c r="D152" s="171"/>
    </row>
    <row r="153" spans="1:4" ht="47.25">
      <c r="A153" s="11">
        <v>3</v>
      </c>
      <c r="B153" s="74" t="s">
        <v>87</v>
      </c>
      <c r="C153" s="20">
        <v>613285</v>
      </c>
      <c r="D153" s="171"/>
    </row>
    <row r="154" spans="1:4" ht="47.25">
      <c r="A154" s="11">
        <v>4</v>
      </c>
      <c r="B154" s="74" t="s">
        <v>196</v>
      </c>
      <c r="C154" s="20">
        <v>2029644</v>
      </c>
      <c r="D154" s="171"/>
    </row>
    <row r="155" spans="1:4" ht="47.25">
      <c r="A155" s="11">
        <v>5</v>
      </c>
      <c r="B155" s="74" t="s">
        <v>184</v>
      </c>
      <c r="C155" s="20">
        <v>71176</v>
      </c>
      <c r="D155" s="171"/>
    </row>
    <row r="156" spans="1:4" ht="16.5" thickBot="1">
      <c r="A156" s="14"/>
      <c r="B156" s="31" t="s">
        <v>31</v>
      </c>
      <c r="C156" s="32">
        <f>SUM(C151:C155)</f>
        <v>4400000</v>
      </c>
      <c r="D156" s="171"/>
    </row>
    <row r="157" spans="1:4">
      <c r="A157" s="215" t="s">
        <v>34</v>
      </c>
      <c r="B157" s="216"/>
      <c r="C157" s="217"/>
      <c r="D157" s="171"/>
    </row>
    <row r="158" spans="1:4" ht="31.5">
      <c r="A158" s="4">
        <v>1</v>
      </c>
      <c r="B158" s="74" t="s">
        <v>261</v>
      </c>
      <c r="C158" s="20">
        <v>524514</v>
      </c>
      <c r="D158" s="171"/>
    </row>
    <row r="159" spans="1:4" ht="32.25" thickBot="1">
      <c r="A159" s="4">
        <v>2</v>
      </c>
      <c r="B159" s="74" t="s">
        <v>197</v>
      </c>
      <c r="C159" s="5">
        <v>155512</v>
      </c>
      <c r="D159" s="171"/>
    </row>
    <row r="160" spans="1:4" ht="16.5" thickBot="1">
      <c r="A160" s="9"/>
      <c r="B160" s="10" t="s">
        <v>31</v>
      </c>
      <c r="C160" s="16">
        <f>C158+C159</f>
        <v>680026</v>
      </c>
      <c r="D160" s="171"/>
    </row>
    <row r="161" spans="1:4" ht="16.149999999999999" customHeight="1" thickBot="1">
      <c r="A161" s="249" t="s">
        <v>88</v>
      </c>
      <c r="B161" s="250"/>
      <c r="C161" s="251"/>
      <c r="D161" s="171"/>
    </row>
    <row r="162" spans="1:4" ht="31.5">
      <c r="A162" s="90">
        <v>1</v>
      </c>
      <c r="B162" s="74" t="s">
        <v>89</v>
      </c>
      <c r="C162" s="5">
        <v>160000</v>
      </c>
      <c r="D162" s="171"/>
    </row>
    <row r="163" spans="1:4" ht="31.5">
      <c r="A163" s="4">
        <v>2</v>
      </c>
      <c r="B163" s="74" t="s">
        <v>90</v>
      </c>
      <c r="C163" s="5">
        <v>650000</v>
      </c>
      <c r="D163" s="171"/>
    </row>
    <row r="164" spans="1:4" ht="31.5">
      <c r="A164" s="4">
        <v>3</v>
      </c>
      <c r="B164" s="74" t="s">
        <v>91</v>
      </c>
      <c r="C164" s="124">
        <v>336514</v>
      </c>
      <c r="D164" s="171"/>
    </row>
    <row r="165" spans="1:4" ht="31.5">
      <c r="A165" s="4">
        <v>4</v>
      </c>
      <c r="B165" s="74" t="s">
        <v>92</v>
      </c>
      <c r="C165" s="124">
        <v>493244</v>
      </c>
      <c r="D165" s="171"/>
    </row>
    <row r="166" spans="1:4" ht="31.5">
      <c r="A166" s="33">
        <v>5</v>
      </c>
      <c r="B166" s="77" t="s">
        <v>185</v>
      </c>
      <c r="C166" s="22">
        <v>5000000</v>
      </c>
      <c r="D166" s="171"/>
    </row>
    <row r="167" spans="1:4" ht="31.5">
      <c r="A167" s="28">
        <v>6</v>
      </c>
      <c r="B167" s="74" t="s">
        <v>93</v>
      </c>
      <c r="C167" s="131">
        <v>1644070</v>
      </c>
      <c r="D167" s="171"/>
    </row>
    <row r="168" spans="1:4" ht="31.5">
      <c r="A168" s="28">
        <v>7</v>
      </c>
      <c r="B168" s="74" t="s">
        <v>257</v>
      </c>
      <c r="C168" s="5">
        <v>300000</v>
      </c>
      <c r="D168" s="171"/>
    </row>
    <row r="169" spans="1:4" ht="31.5">
      <c r="A169" s="28">
        <v>8</v>
      </c>
      <c r="B169" s="194" t="s">
        <v>221</v>
      </c>
      <c r="C169" s="124">
        <v>480976</v>
      </c>
      <c r="D169" s="171"/>
    </row>
    <row r="170" spans="1:4">
      <c r="A170" s="4"/>
      <c r="B170" s="6" t="s">
        <v>31</v>
      </c>
      <c r="C170" s="128">
        <f>SUM(C162:C169)</f>
        <v>9064804</v>
      </c>
      <c r="D170" s="171"/>
    </row>
    <row r="171" spans="1:4" ht="18.75" customHeight="1" thickBot="1">
      <c r="A171" s="30"/>
      <c r="B171" s="31" t="s">
        <v>94</v>
      </c>
      <c r="C171" s="148">
        <f>C156+C160+C170</f>
        <v>14144830</v>
      </c>
      <c r="D171" s="171"/>
    </row>
    <row r="172" spans="1:4" ht="16.149999999999999" customHeight="1" thickBot="1">
      <c r="A172" s="252" t="s">
        <v>95</v>
      </c>
      <c r="B172" s="253"/>
      <c r="C172" s="254"/>
      <c r="D172" s="171"/>
    </row>
    <row r="173" spans="1:4" ht="16.149999999999999" customHeight="1" thickBot="1">
      <c r="A173" s="249" t="s">
        <v>96</v>
      </c>
      <c r="B173" s="250"/>
      <c r="C173" s="251"/>
      <c r="D173" s="171"/>
    </row>
    <row r="174" spans="1:4" ht="31.5">
      <c r="A174" s="4">
        <v>1</v>
      </c>
      <c r="B174" s="74" t="s">
        <v>187</v>
      </c>
      <c r="C174" s="5">
        <v>199603</v>
      </c>
      <c r="D174" s="171"/>
    </row>
    <row r="175" spans="1:4" ht="31.5">
      <c r="A175" s="34">
        <v>2</v>
      </c>
      <c r="B175" s="74" t="s">
        <v>186</v>
      </c>
      <c r="C175" s="40">
        <v>199000</v>
      </c>
      <c r="D175" s="171"/>
    </row>
    <row r="176" spans="1:4">
      <c r="A176" s="4"/>
      <c r="B176" s="6" t="s">
        <v>31</v>
      </c>
      <c r="C176" s="8">
        <f>C175+C174</f>
        <v>398603</v>
      </c>
      <c r="D176" s="171"/>
    </row>
    <row r="177" spans="1:4" ht="15.6" customHeight="1">
      <c r="A177" s="232" t="s">
        <v>223</v>
      </c>
      <c r="B177" s="233"/>
      <c r="C177" s="234"/>
      <c r="D177" s="171"/>
    </row>
    <row r="178" spans="1:4">
      <c r="A178" s="132">
        <v>1</v>
      </c>
      <c r="B178" s="127" t="s">
        <v>225</v>
      </c>
      <c r="C178" s="124">
        <v>211801</v>
      </c>
      <c r="D178" s="171"/>
    </row>
    <row r="179" spans="1:4">
      <c r="A179" s="4"/>
      <c r="B179" s="135" t="s">
        <v>31</v>
      </c>
      <c r="C179" s="128">
        <f>C178</f>
        <v>211801</v>
      </c>
      <c r="D179" s="171"/>
    </row>
    <row r="180" spans="1:4" ht="15.6" customHeight="1">
      <c r="A180" s="232" t="s">
        <v>37</v>
      </c>
      <c r="B180" s="233"/>
      <c r="C180" s="234"/>
      <c r="D180" s="171"/>
    </row>
    <row r="181" spans="1:4" ht="47.25">
      <c r="A181" s="132">
        <v>1</v>
      </c>
      <c r="B181" s="127" t="s">
        <v>237</v>
      </c>
      <c r="C181" s="124">
        <v>5000</v>
      </c>
      <c r="D181" s="171"/>
    </row>
    <row r="182" spans="1:4">
      <c r="A182" s="132">
        <v>2</v>
      </c>
      <c r="B182" s="127" t="s">
        <v>233</v>
      </c>
      <c r="C182" s="124">
        <v>21465</v>
      </c>
      <c r="D182" s="171"/>
    </row>
    <row r="183" spans="1:4">
      <c r="A183" s="4"/>
      <c r="B183" s="135" t="s">
        <v>31</v>
      </c>
      <c r="C183" s="128">
        <f>C181+C182</f>
        <v>26465</v>
      </c>
      <c r="D183" s="171"/>
    </row>
    <row r="184" spans="1:4">
      <c r="A184" s="4"/>
      <c r="B184" s="6" t="s">
        <v>97</v>
      </c>
      <c r="C184" s="128">
        <f>C176+C179+C183</f>
        <v>636869</v>
      </c>
      <c r="D184" s="171"/>
    </row>
    <row r="185" spans="1:4" s="35" customFormat="1" ht="18" thickBot="1">
      <c r="A185" s="92"/>
      <c r="B185" s="93" t="s">
        <v>98</v>
      </c>
      <c r="C185" s="129">
        <f>C18+C41+C46+C54+C128+C147+C171+C184</f>
        <v>143227190</v>
      </c>
      <c r="D185" s="171"/>
    </row>
    <row r="186" spans="1:4" s="35" customFormat="1" ht="18" thickBot="1">
      <c r="A186" s="55"/>
      <c r="B186" s="94"/>
      <c r="C186" s="44"/>
      <c r="D186" s="171"/>
    </row>
    <row r="187" spans="1:4" s="35" customFormat="1" ht="18" thickBot="1">
      <c r="A187" s="255" t="s">
        <v>99</v>
      </c>
      <c r="B187" s="256"/>
      <c r="C187" s="257"/>
      <c r="D187" s="171"/>
    </row>
    <row r="188" spans="1:4" ht="15.6" customHeight="1">
      <c r="A188" s="210" t="s">
        <v>100</v>
      </c>
      <c r="B188" s="211"/>
      <c r="C188" s="212"/>
      <c r="D188" s="171"/>
    </row>
    <row r="189" spans="1:4">
      <c r="A189" s="213" t="s">
        <v>45</v>
      </c>
      <c r="B189" s="208"/>
      <c r="C189" s="214"/>
      <c r="D189" s="171"/>
    </row>
    <row r="190" spans="1:4" ht="47.25">
      <c r="A190" s="11">
        <v>1</v>
      </c>
      <c r="B190" s="95" t="s">
        <v>8</v>
      </c>
      <c r="C190" s="131">
        <f>1854673</f>
        <v>1854673</v>
      </c>
      <c r="D190" s="171"/>
    </row>
    <row r="191" spans="1:4" ht="47.25">
      <c r="A191" s="11">
        <f t="shared" ref="A191:A202" si="0">A190+1</f>
        <v>2</v>
      </c>
      <c r="B191" s="78" t="s">
        <v>188</v>
      </c>
      <c r="C191" s="131">
        <v>1400000</v>
      </c>
      <c r="D191" s="171"/>
    </row>
    <row r="192" spans="1:4" ht="56.25" customHeight="1">
      <c r="A192" s="11">
        <f t="shared" si="0"/>
        <v>3</v>
      </c>
      <c r="B192" s="78" t="s">
        <v>9</v>
      </c>
      <c r="C192" s="131">
        <v>209089</v>
      </c>
      <c r="D192" s="171"/>
    </row>
    <row r="193" spans="1:4" ht="47.25">
      <c r="A193" s="11">
        <f t="shared" si="0"/>
        <v>4</v>
      </c>
      <c r="B193" s="78" t="s">
        <v>10</v>
      </c>
      <c r="C193" s="131">
        <v>1128304</v>
      </c>
      <c r="D193" s="171"/>
    </row>
    <row r="194" spans="1:4" ht="31.5">
      <c r="A194" s="11">
        <f t="shared" si="0"/>
        <v>5</v>
      </c>
      <c r="B194" s="95" t="s">
        <v>101</v>
      </c>
      <c r="C194" s="131">
        <v>1700000</v>
      </c>
      <c r="D194" s="171"/>
    </row>
    <row r="195" spans="1:4" ht="47.25">
      <c r="A195" s="11">
        <v>6</v>
      </c>
      <c r="B195" s="78" t="s">
        <v>11</v>
      </c>
      <c r="C195" s="20">
        <v>848527</v>
      </c>
      <c r="D195" s="171"/>
    </row>
    <row r="196" spans="1:4" ht="47.25">
      <c r="A196" s="11">
        <f t="shared" si="0"/>
        <v>7</v>
      </c>
      <c r="B196" s="78" t="s">
        <v>12</v>
      </c>
      <c r="C196" s="20">
        <v>1562229</v>
      </c>
      <c r="D196" s="171"/>
    </row>
    <row r="197" spans="1:4" ht="47.25">
      <c r="A197" s="11">
        <f t="shared" si="0"/>
        <v>8</v>
      </c>
      <c r="B197" s="138" t="s">
        <v>214</v>
      </c>
      <c r="C197" s="20">
        <f>3078986-200000</f>
        <v>2878986</v>
      </c>
      <c r="D197" s="171"/>
    </row>
    <row r="198" spans="1:4" ht="36.6" customHeight="1">
      <c r="A198" s="11">
        <f t="shared" si="0"/>
        <v>9</v>
      </c>
      <c r="B198" s="78" t="s">
        <v>13</v>
      </c>
      <c r="C198" s="20">
        <v>234127</v>
      </c>
      <c r="D198" s="171"/>
    </row>
    <row r="199" spans="1:4" ht="47.25">
      <c r="A199" s="11">
        <v>10</v>
      </c>
      <c r="B199" s="78" t="s">
        <v>102</v>
      </c>
      <c r="C199" s="131">
        <v>310162</v>
      </c>
      <c r="D199" s="171"/>
    </row>
    <row r="200" spans="1:4" ht="31.5">
      <c r="A200" s="11">
        <v>11</v>
      </c>
      <c r="B200" s="78" t="s">
        <v>103</v>
      </c>
      <c r="C200" s="131">
        <v>203945</v>
      </c>
      <c r="D200" s="171"/>
    </row>
    <row r="201" spans="1:4" ht="31.5">
      <c r="A201" s="11">
        <f t="shared" si="0"/>
        <v>12</v>
      </c>
      <c r="B201" s="78" t="s">
        <v>104</v>
      </c>
      <c r="C201" s="131">
        <v>264192</v>
      </c>
      <c r="D201" s="171"/>
    </row>
    <row r="202" spans="1:4">
      <c r="A202" s="11">
        <f t="shared" si="0"/>
        <v>13</v>
      </c>
      <c r="B202" s="78" t="s">
        <v>105</v>
      </c>
      <c r="C202" s="20">
        <v>300000</v>
      </c>
      <c r="D202" s="171"/>
    </row>
    <row r="203" spans="1:4" ht="40.15" customHeight="1">
      <c r="A203" s="11">
        <v>14</v>
      </c>
      <c r="B203" s="78" t="s">
        <v>238</v>
      </c>
      <c r="C203" s="131">
        <v>605087</v>
      </c>
      <c r="D203" s="171"/>
    </row>
    <row r="204" spans="1:4" ht="37.15" customHeight="1">
      <c r="A204" s="11">
        <v>15</v>
      </c>
      <c r="B204" s="176" t="s">
        <v>247</v>
      </c>
      <c r="C204" s="131">
        <f>760280+15110</f>
        <v>775390</v>
      </c>
      <c r="D204" s="171"/>
    </row>
    <row r="205" spans="1:4" ht="35.450000000000003" customHeight="1">
      <c r="A205" s="11">
        <v>16</v>
      </c>
      <c r="B205" s="78" t="s">
        <v>0</v>
      </c>
      <c r="C205" s="131">
        <v>509020</v>
      </c>
      <c r="D205" s="171"/>
    </row>
    <row r="206" spans="1:4" ht="37.9" customHeight="1">
      <c r="A206" s="27">
        <v>17</v>
      </c>
      <c r="B206" s="78" t="s">
        <v>1</v>
      </c>
      <c r="C206" s="131">
        <v>591395</v>
      </c>
      <c r="D206" s="171"/>
    </row>
    <row r="207" spans="1:4" ht="33.75" customHeight="1">
      <c r="A207" s="27">
        <v>18</v>
      </c>
      <c r="B207" s="96" t="s">
        <v>106</v>
      </c>
      <c r="C207" s="137">
        <v>5909344</v>
      </c>
      <c r="D207" s="171"/>
    </row>
    <row r="208" spans="1:4" ht="47.25">
      <c r="A208" s="27">
        <v>19</v>
      </c>
      <c r="B208" s="96" t="s">
        <v>258</v>
      </c>
      <c r="C208" s="137">
        <v>123717</v>
      </c>
      <c r="D208" s="171"/>
    </row>
    <row r="209" spans="1:4" ht="31.5">
      <c r="A209" s="27">
        <v>20</v>
      </c>
      <c r="B209" s="96" t="s">
        <v>249</v>
      </c>
      <c r="C209" s="36">
        <v>185000</v>
      </c>
      <c r="D209" s="171"/>
    </row>
    <row r="210" spans="1:4" ht="47.25">
      <c r="A210" s="150">
        <v>21</v>
      </c>
      <c r="B210" s="136" t="s">
        <v>226</v>
      </c>
      <c r="C210" s="137">
        <v>193908</v>
      </c>
      <c r="D210" s="171"/>
    </row>
    <row r="211" spans="1:4" ht="31.5">
      <c r="A211" s="150">
        <v>22</v>
      </c>
      <c r="B211" s="136" t="s">
        <v>248</v>
      </c>
      <c r="C211" s="137">
        <v>15110</v>
      </c>
      <c r="D211" s="171"/>
    </row>
    <row r="212" spans="1:4">
      <c r="A212" s="11"/>
      <c r="B212" s="6" t="s">
        <v>31</v>
      </c>
      <c r="C212" s="145">
        <f>SUM(C190:C211)</f>
        <v>21802205</v>
      </c>
      <c r="D212" s="171"/>
    </row>
    <row r="213" spans="1:4">
      <c r="A213" s="213" t="s">
        <v>34</v>
      </c>
      <c r="B213" s="208"/>
      <c r="C213" s="214"/>
      <c r="D213" s="171"/>
    </row>
    <row r="214" spans="1:4" s="37" customFormat="1">
      <c r="A214" s="27">
        <v>1</v>
      </c>
      <c r="B214" s="74" t="s">
        <v>107</v>
      </c>
      <c r="C214" s="124">
        <v>2316037</v>
      </c>
      <c r="D214" s="171"/>
    </row>
    <row r="215" spans="1:4">
      <c r="A215" s="4"/>
      <c r="B215" s="38" t="s">
        <v>31</v>
      </c>
      <c r="C215" s="128">
        <f>C214</f>
        <v>2316037</v>
      </c>
      <c r="D215" s="171"/>
    </row>
    <row r="216" spans="1:4" ht="15.6" customHeight="1">
      <c r="A216" s="199" t="s">
        <v>37</v>
      </c>
      <c r="B216" s="200"/>
      <c r="C216" s="201"/>
      <c r="D216" s="171"/>
    </row>
    <row r="217" spans="1:4" ht="47.25">
      <c r="A217" s="4">
        <v>1</v>
      </c>
      <c r="B217" s="82" t="s">
        <v>109</v>
      </c>
      <c r="C217" s="124">
        <v>290383</v>
      </c>
      <c r="D217" s="171"/>
    </row>
    <row r="218" spans="1:4" ht="31.5">
      <c r="A218" s="11">
        <v>2</v>
      </c>
      <c r="B218" s="74" t="s">
        <v>110</v>
      </c>
      <c r="C218" s="131">
        <v>276633</v>
      </c>
      <c r="D218" s="171"/>
    </row>
    <row r="219" spans="1:4" ht="31.5">
      <c r="A219" s="11">
        <v>3</v>
      </c>
      <c r="B219" s="74" t="s">
        <v>111</v>
      </c>
      <c r="C219" s="20">
        <v>105267</v>
      </c>
      <c r="D219" s="171"/>
    </row>
    <row r="220" spans="1:4" ht="31.5">
      <c r="A220" s="27">
        <v>4</v>
      </c>
      <c r="B220" s="81" t="s">
        <v>4</v>
      </c>
      <c r="C220" s="131">
        <v>461172</v>
      </c>
      <c r="D220" s="171"/>
    </row>
    <row r="221" spans="1:4">
      <c r="A221" s="11"/>
      <c r="B221" s="6" t="s">
        <v>31</v>
      </c>
      <c r="C221" s="145">
        <f>C217+C218+C219+C220</f>
        <v>1133455</v>
      </c>
      <c r="D221" s="171"/>
    </row>
    <row r="222" spans="1:4">
      <c r="A222" s="213" t="s">
        <v>53</v>
      </c>
      <c r="B222" s="208"/>
      <c r="C222" s="214"/>
      <c r="D222" s="171"/>
    </row>
    <row r="223" spans="1:4" ht="47.25">
      <c r="A223" s="4">
        <v>1</v>
      </c>
      <c r="B223" s="74" t="s">
        <v>112</v>
      </c>
      <c r="C223" s="5">
        <v>230656</v>
      </c>
      <c r="D223" s="171"/>
    </row>
    <row r="224" spans="1:4" ht="31.5">
      <c r="A224" s="4">
        <v>2</v>
      </c>
      <c r="B224" s="97" t="s">
        <v>14</v>
      </c>
      <c r="C224" s="5">
        <v>175085</v>
      </c>
      <c r="D224" s="171"/>
    </row>
    <row r="225" spans="1:4">
      <c r="A225" s="4"/>
      <c r="B225" s="25" t="s">
        <v>31</v>
      </c>
      <c r="C225" s="8">
        <f>C223+C224</f>
        <v>405741</v>
      </c>
      <c r="D225" s="171"/>
    </row>
    <row r="226" spans="1:4">
      <c r="A226" s="213" t="s">
        <v>113</v>
      </c>
      <c r="B226" s="208"/>
      <c r="C226" s="214"/>
      <c r="D226" s="171"/>
    </row>
    <row r="227" spans="1:4" ht="31.5">
      <c r="A227" s="4">
        <v>1</v>
      </c>
      <c r="B227" s="78" t="s">
        <v>114</v>
      </c>
      <c r="C227" s="155">
        <v>1108000</v>
      </c>
      <c r="D227" s="171"/>
    </row>
    <row r="228" spans="1:4" ht="31.5">
      <c r="A228" s="4">
        <v>2</v>
      </c>
      <c r="B228" s="78" t="s">
        <v>115</v>
      </c>
      <c r="C228" s="155">
        <v>440790</v>
      </c>
      <c r="D228" s="171"/>
    </row>
    <row r="229" spans="1:4">
      <c r="A229" s="4"/>
      <c r="B229" s="25" t="s">
        <v>31</v>
      </c>
      <c r="C229" s="128">
        <f>C227+C228</f>
        <v>1548790</v>
      </c>
      <c r="D229" s="171"/>
    </row>
    <row r="230" spans="1:4" ht="15.6" customHeight="1">
      <c r="A230" s="199" t="s">
        <v>135</v>
      </c>
      <c r="B230" s="200"/>
      <c r="C230" s="201"/>
      <c r="D230" s="171"/>
    </row>
    <row r="231" spans="1:4">
      <c r="A231" s="4">
        <v>1</v>
      </c>
      <c r="B231" s="73" t="s">
        <v>15</v>
      </c>
      <c r="C231" s="5">
        <v>73684</v>
      </c>
      <c r="D231" s="171"/>
    </row>
    <row r="232" spans="1:4">
      <c r="A232" s="87"/>
      <c r="B232" s="98" t="s">
        <v>31</v>
      </c>
      <c r="C232" s="89">
        <f>C231</f>
        <v>73684</v>
      </c>
      <c r="D232" s="171"/>
    </row>
    <row r="233" spans="1:4" ht="15.6" customHeight="1">
      <c r="A233" s="199" t="s">
        <v>32</v>
      </c>
      <c r="B233" s="200"/>
      <c r="C233" s="201"/>
      <c r="D233" s="171"/>
    </row>
    <row r="234" spans="1:4" ht="31.5">
      <c r="A234" s="39">
        <v>1</v>
      </c>
      <c r="B234" s="74" t="s">
        <v>116</v>
      </c>
      <c r="C234" s="72">
        <f>3645367+2500000</f>
        <v>6145367</v>
      </c>
      <c r="D234" s="171"/>
    </row>
    <row r="235" spans="1:4">
      <c r="A235" s="4">
        <v>2</v>
      </c>
      <c r="B235" s="78" t="s">
        <v>117</v>
      </c>
      <c r="C235" s="124">
        <f>355000+736</f>
        <v>355736</v>
      </c>
      <c r="D235" s="171"/>
    </row>
    <row r="236" spans="1:4" ht="31.5">
      <c r="A236" s="4">
        <v>3</v>
      </c>
      <c r="B236" s="74" t="s">
        <v>211</v>
      </c>
      <c r="C236" s="124">
        <v>2473930</v>
      </c>
      <c r="D236" s="171"/>
    </row>
    <row r="237" spans="1:4">
      <c r="A237" s="23">
        <v>4</v>
      </c>
      <c r="B237" s="99" t="s">
        <v>118</v>
      </c>
      <c r="C237" s="22">
        <v>404000</v>
      </c>
      <c r="D237" s="171"/>
    </row>
    <row r="238" spans="1:4">
      <c r="A238" s="4">
        <v>5</v>
      </c>
      <c r="B238" s="78" t="s">
        <v>119</v>
      </c>
      <c r="C238" s="124">
        <f>300000+663</f>
        <v>300663</v>
      </c>
      <c r="D238" s="171"/>
    </row>
    <row r="239" spans="1:4">
      <c r="A239" s="4">
        <v>6</v>
      </c>
      <c r="B239" s="78" t="s">
        <v>120</v>
      </c>
      <c r="C239" s="124">
        <v>834193</v>
      </c>
      <c r="D239" s="171"/>
    </row>
    <row r="240" spans="1:4">
      <c r="A240" s="4">
        <v>7</v>
      </c>
      <c r="B240" s="79" t="s">
        <v>121</v>
      </c>
      <c r="C240" s="124">
        <f>437000+368</f>
        <v>437368</v>
      </c>
      <c r="D240" s="171"/>
    </row>
    <row r="241" spans="1:4">
      <c r="A241" s="4"/>
      <c r="B241" s="6" t="s">
        <v>31</v>
      </c>
      <c r="C241" s="128">
        <f>C234+C235+C236+C237+C238+C239+C240</f>
        <v>10951257</v>
      </c>
      <c r="D241" s="171"/>
    </row>
    <row r="242" spans="1:4" ht="15.6" customHeight="1">
      <c r="A242" s="199" t="s">
        <v>122</v>
      </c>
      <c r="B242" s="200"/>
      <c r="C242" s="201"/>
      <c r="D242" s="171"/>
    </row>
    <row r="243" spans="1:4">
      <c r="A243" s="11">
        <v>1</v>
      </c>
      <c r="B243" s="74" t="s">
        <v>123</v>
      </c>
      <c r="C243" s="131">
        <v>1028922</v>
      </c>
      <c r="D243" s="171"/>
    </row>
    <row r="244" spans="1:4">
      <c r="A244" s="4"/>
      <c r="B244" s="6" t="s">
        <v>31</v>
      </c>
      <c r="C244" s="128">
        <f>C243</f>
        <v>1028922</v>
      </c>
      <c r="D244" s="171"/>
    </row>
    <row r="245" spans="1:4">
      <c r="A245" s="213" t="s">
        <v>70</v>
      </c>
      <c r="B245" s="208"/>
      <c r="C245" s="214"/>
      <c r="D245" s="171"/>
    </row>
    <row r="246" spans="1:4" ht="31.5">
      <c r="A246" s="4">
        <v>1</v>
      </c>
      <c r="B246" s="74" t="s">
        <v>124</v>
      </c>
      <c r="C246" s="5">
        <v>2197487</v>
      </c>
      <c r="D246" s="171"/>
    </row>
    <row r="247" spans="1:4" ht="31.5">
      <c r="A247" s="4">
        <v>2</v>
      </c>
      <c r="B247" s="74" t="s">
        <v>213</v>
      </c>
      <c r="C247" s="5">
        <v>3549909</v>
      </c>
      <c r="D247" s="171"/>
    </row>
    <row r="248" spans="1:4" ht="31.5">
      <c r="A248" s="4">
        <v>3</v>
      </c>
      <c r="B248" s="74" t="s">
        <v>125</v>
      </c>
      <c r="C248" s="124">
        <f>1252642+231406</f>
        <v>1484048</v>
      </c>
      <c r="D248" s="171"/>
    </row>
    <row r="249" spans="1:4">
      <c r="A249" s="4"/>
      <c r="B249" s="6" t="s">
        <v>31</v>
      </c>
      <c r="C249" s="8">
        <f>C246+C247+C248</f>
        <v>7231444</v>
      </c>
      <c r="D249" s="171"/>
    </row>
    <row r="250" spans="1:4" ht="15.6" customHeight="1">
      <c r="A250" s="199" t="s">
        <v>62</v>
      </c>
      <c r="B250" s="200"/>
      <c r="C250" s="201"/>
      <c r="D250" s="171"/>
    </row>
    <row r="251" spans="1:4" ht="31.5">
      <c r="A251" s="4">
        <v>1</v>
      </c>
      <c r="B251" s="74" t="s">
        <v>16</v>
      </c>
      <c r="C251" s="131">
        <v>747153</v>
      </c>
      <c r="D251" s="171"/>
    </row>
    <row r="252" spans="1:4" ht="31.5">
      <c r="A252" s="4">
        <v>2</v>
      </c>
      <c r="B252" s="82" t="s">
        <v>17</v>
      </c>
      <c r="C252" s="124">
        <v>794770</v>
      </c>
      <c r="D252" s="171"/>
    </row>
    <row r="253" spans="1:4" ht="31.5">
      <c r="A253" s="4">
        <v>3</v>
      </c>
      <c r="B253" s="82" t="s">
        <v>207</v>
      </c>
      <c r="C253" s="124">
        <v>2398340</v>
      </c>
      <c r="D253" s="171"/>
    </row>
    <row r="254" spans="1:4" ht="31.5">
      <c r="A254" s="132">
        <v>4</v>
      </c>
      <c r="B254" s="133" t="s">
        <v>208</v>
      </c>
      <c r="C254" s="124">
        <v>198763</v>
      </c>
      <c r="D254" s="171"/>
    </row>
    <row r="255" spans="1:4" ht="31.5">
      <c r="A255" s="132">
        <v>5</v>
      </c>
      <c r="B255" s="127" t="s">
        <v>218</v>
      </c>
      <c r="C255" s="124">
        <v>326700</v>
      </c>
      <c r="D255" s="171"/>
    </row>
    <row r="256" spans="1:4">
      <c r="A256" s="4"/>
      <c r="B256" s="6" t="s">
        <v>31</v>
      </c>
      <c r="C256" s="128">
        <f>C251+C252+C253+C254+C255</f>
        <v>4465726</v>
      </c>
      <c r="D256" s="171"/>
    </row>
    <row r="257" spans="1:4" ht="15.6" customHeight="1">
      <c r="A257" s="199" t="s">
        <v>65</v>
      </c>
      <c r="B257" s="200"/>
      <c r="C257" s="201"/>
      <c r="D257" s="171"/>
    </row>
    <row r="258" spans="1:4" ht="31.5">
      <c r="A258" s="11">
        <v>1</v>
      </c>
      <c r="B258" s="74" t="s">
        <v>126</v>
      </c>
      <c r="C258" s="20">
        <v>2227402</v>
      </c>
      <c r="D258" s="171"/>
    </row>
    <row r="259" spans="1:4">
      <c r="A259" s="11">
        <v>2</v>
      </c>
      <c r="B259" s="74" t="s">
        <v>127</v>
      </c>
      <c r="C259" s="131">
        <v>476178</v>
      </c>
      <c r="D259" s="171"/>
    </row>
    <row r="260" spans="1:4" ht="31.5">
      <c r="A260" s="11">
        <v>3</v>
      </c>
      <c r="B260" s="74" t="s">
        <v>230</v>
      </c>
      <c r="C260" s="20">
        <v>869355</v>
      </c>
      <c r="D260" s="171"/>
    </row>
    <row r="261" spans="1:4" ht="31.5">
      <c r="A261" s="11">
        <v>4</v>
      </c>
      <c r="B261" s="74" t="s">
        <v>18</v>
      </c>
      <c r="C261" s="20">
        <v>137281</v>
      </c>
      <c r="D261" s="171"/>
    </row>
    <row r="262" spans="1:4">
      <c r="A262" s="11"/>
      <c r="B262" s="6" t="s">
        <v>31</v>
      </c>
      <c r="C262" s="145">
        <f>C258+C259+C260+C261</f>
        <v>3710216</v>
      </c>
      <c r="D262" s="171"/>
    </row>
    <row r="263" spans="1:4">
      <c r="A263" s="213" t="s">
        <v>68</v>
      </c>
      <c r="B263" s="208"/>
      <c r="C263" s="214"/>
      <c r="D263" s="171"/>
    </row>
    <row r="264" spans="1:4" ht="31.5">
      <c r="A264" s="4">
        <v>1</v>
      </c>
      <c r="B264" s="74" t="s">
        <v>128</v>
      </c>
      <c r="C264" s="146">
        <f>2388221-14823</f>
        <v>2373398</v>
      </c>
      <c r="D264" s="171"/>
    </row>
    <row r="265" spans="1:4" ht="31.5">
      <c r="A265" s="4">
        <v>2</v>
      </c>
      <c r="B265" s="74" t="s">
        <v>129</v>
      </c>
      <c r="C265" s="40">
        <v>991797</v>
      </c>
      <c r="D265" s="171"/>
    </row>
    <row r="266" spans="1:4" ht="31.5">
      <c r="A266" s="34">
        <v>3</v>
      </c>
      <c r="B266" s="74" t="s">
        <v>130</v>
      </c>
      <c r="C266" s="146">
        <v>362052</v>
      </c>
      <c r="D266" s="171"/>
    </row>
    <row r="267" spans="1:4" ht="31.5">
      <c r="A267" s="34" t="s">
        <v>131</v>
      </c>
      <c r="B267" s="81" t="s">
        <v>132</v>
      </c>
      <c r="C267" s="40">
        <v>172161</v>
      </c>
      <c r="D267" s="171"/>
    </row>
    <row r="268" spans="1:4" ht="16.5" thickBot="1">
      <c r="A268" s="27"/>
      <c r="B268" s="12" t="s">
        <v>31</v>
      </c>
      <c r="C268" s="147">
        <f>C264+C265+C266+C267</f>
        <v>3899408</v>
      </c>
      <c r="D268" s="171"/>
    </row>
    <row r="269" spans="1:4" ht="16.5" thickBot="1">
      <c r="A269" s="15"/>
      <c r="B269" s="10" t="s">
        <v>133</v>
      </c>
      <c r="C269" s="149">
        <f>C212+C215+C221+C225+C229+C241+C244+C249+C256+C262+C268+C232</f>
        <v>58566885</v>
      </c>
      <c r="D269" s="171"/>
    </row>
    <row r="270" spans="1:4" ht="15.6" customHeight="1">
      <c r="A270" s="210" t="s">
        <v>134</v>
      </c>
      <c r="B270" s="211"/>
      <c r="C270" s="212"/>
      <c r="D270" s="171"/>
    </row>
    <row r="271" spans="1:4" ht="15.6" customHeight="1">
      <c r="A271" s="199" t="s">
        <v>135</v>
      </c>
      <c r="B271" s="200"/>
      <c r="C271" s="201"/>
      <c r="D271" s="171"/>
    </row>
    <row r="272" spans="1:4" ht="31.5">
      <c r="A272" s="4">
        <v>1</v>
      </c>
      <c r="B272" s="74" t="s">
        <v>136</v>
      </c>
      <c r="C272" s="5">
        <v>2083300</v>
      </c>
      <c r="D272" s="171"/>
    </row>
    <row r="273" spans="1:4" ht="16.5" thickBot="1">
      <c r="A273" s="34"/>
      <c r="B273" s="12" t="s">
        <v>31</v>
      </c>
      <c r="C273" s="13">
        <f>C272</f>
        <v>2083300</v>
      </c>
      <c r="D273" s="171"/>
    </row>
    <row r="274" spans="1:4" ht="16.5" thickBot="1">
      <c r="A274" s="15"/>
      <c r="B274" s="42" t="s">
        <v>137</v>
      </c>
      <c r="C274" s="26">
        <f>C273</f>
        <v>2083300</v>
      </c>
      <c r="D274" s="171"/>
    </row>
    <row r="275" spans="1:4" ht="15.6" customHeight="1">
      <c r="A275" s="210" t="s">
        <v>138</v>
      </c>
      <c r="B275" s="211"/>
      <c r="C275" s="212"/>
      <c r="D275" s="171"/>
    </row>
    <row r="276" spans="1:4" ht="16.149999999999999" customHeight="1" thickBot="1">
      <c r="A276" s="218" t="s">
        <v>139</v>
      </c>
      <c r="B276" s="219"/>
      <c r="C276" s="220"/>
      <c r="D276" s="171"/>
    </row>
    <row r="277" spans="1:4" ht="31.5">
      <c r="A277" s="23">
        <v>1</v>
      </c>
      <c r="B277" s="99" t="s">
        <v>205</v>
      </c>
      <c r="C277" s="22">
        <v>317360</v>
      </c>
      <c r="D277" s="171"/>
    </row>
    <row r="278" spans="1:4" ht="31.5">
      <c r="A278" s="4">
        <v>2</v>
      </c>
      <c r="B278" s="73" t="s">
        <v>259</v>
      </c>
      <c r="C278" s="5">
        <v>512804</v>
      </c>
      <c r="D278" s="171"/>
    </row>
    <row r="279" spans="1:4" ht="31.5">
      <c r="A279" s="4">
        <v>3</v>
      </c>
      <c r="B279" s="73" t="s">
        <v>203</v>
      </c>
      <c r="C279" s="156">
        <v>187318</v>
      </c>
      <c r="D279" s="171"/>
    </row>
    <row r="280" spans="1:4" ht="47.25">
      <c r="A280" s="4">
        <v>4</v>
      </c>
      <c r="B280" s="73" t="s">
        <v>204</v>
      </c>
      <c r="C280" s="5">
        <v>521474</v>
      </c>
      <c r="D280" s="171"/>
    </row>
    <row r="281" spans="1:4" ht="31.5">
      <c r="A281" s="4">
        <v>5</v>
      </c>
      <c r="B281" s="73" t="s">
        <v>260</v>
      </c>
      <c r="C281" s="5">
        <v>636384</v>
      </c>
      <c r="D281" s="171"/>
    </row>
    <row r="282" spans="1:4">
      <c r="A282" s="4"/>
      <c r="B282" s="25" t="s">
        <v>31</v>
      </c>
      <c r="C282" s="8">
        <f>C277+C278+C279+C280+C281</f>
        <v>2175340</v>
      </c>
      <c r="D282" s="171"/>
    </row>
    <row r="283" spans="1:4" ht="16.899999999999999" customHeight="1">
      <c r="A283" s="221" t="s">
        <v>140</v>
      </c>
      <c r="B283" s="222"/>
      <c r="C283" s="223"/>
      <c r="D283" s="171"/>
    </row>
    <row r="284" spans="1:4" ht="31.5">
      <c r="A284" s="4">
        <v>1</v>
      </c>
      <c r="B284" s="73" t="s">
        <v>141</v>
      </c>
      <c r="C284" s="5">
        <v>401000</v>
      </c>
      <c r="D284" s="171"/>
    </row>
    <row r="285" spans="1:4">
      <c r="A285" s="4"/>
      <c r="B285" s="25" t="s">
        <v>31</v>
      </c>
      <c r="C285" s="8">
        <f>C284</f>
        <v>401000</v>
      </c>
      <c r="D285" s="171"/>
    </row>
    <row r="286" spans="1:4" ht="25.9" customHeight="1">
      <c r="A286" s="199" t="s">
        <v>142</v>
      </c>
      <c r="B286" s="200"/>
      <c r="C286" s="201"/>
      <c r="D286" s="171"/>
    </row>
    <row r="287" spans="1:4" ht="31.5">
      <c r="A287" s="4">
        <v>1</v>
      </c>
      <c r="B287" s="73" t="s">
        <v>19</v>
      </c>
      <c r="C287" s="5">
        <v>1627031</v>
      </c>
      <c r="D287" s="171"/>
    </row>
    <row r="288" spans="1:4">
      <c r="A288" s="34"/>
      <c r="B288" s="43" t="s">
        <v>31</v>
      </c>
      <c r="C288" s="13">
        <f>SUM(C287:C287)</f>
        <v>1627031</v>
      </c>
      <c r="D288" s="171"/>
    </row>
    <row r="289" spans="1:4" ht="15.6" customHeight="1">
      <c r="A289" s="199" t="s">
        <v>96</v>
      </c>
      <c r="B289" s="200"/>
      <c r="C289" s="201"/>
      <c r="D289" s="171"/>
    </row>
    <row r="290" spans="1:4" ht="31.5">
      <c r="A290" s="34" t="s">
        <v>155</v>
      </c>
      <c r="B290" s="173" t="s">
        <v>108</v>
      </c>
      <c r="C290" s="146">
        <v>745134</v>
      </c>
      <c r="D290" s="171"/>
    </row>
    <row r="291" spans="1:4">
      <c r="A291" s="34">
        <v>2</v>
      </c>
      <c r="B291" s="173" t="s">
        <v>250</v>
      </c>
      <c r="C291" s="146">
        <v>60740</v>
      </c>
      <c r="D291" s="171"/>
    </row>
    <row r="292" spans="1:4">
      <c r="A292" s="34"/>
      <c r="B292" s="43" t="s">
        <v>31</v>
      </c>
      <c r="C292" s="175">
        <f>SUM(C290:C291)</f>
        <v>805874</v>
      </c>
      <c r="D292" s="171"/>
    </row>
    <row r="293" spans="1:4" ht="21.75" customHeight="1">
      <c r="A293" s="229" t="s">
        <v>84</v>
      </c>
      <c r="B293" s="230"/>
      <c r="C293" s="231"/>
      <c r="D293" s="171"/>
    </row>
    <row r="294" spans="1:4" ht="47.25">
      <c r="A294" s="4">
        <v>1</v>
      </c>
      <c r="B294" s="74" t="s">
        <v>20</v>
      </c>
      <c r="C294" s="5">
        <v>180666</v>
      </c>
      <c r="D294" s="171"/>
    </row>
    <row r="295" spans="1:4" ht="47.25">
      <c r="A295" s="4">
        <v>2</v>
      </c>
      <c r="B295" s="74" t="s">
        <v>21</v>
      </c>
      <c r="C295" s="5">
        <v>197376</v>
      </c>
      <c r="D295" s="171"/>
    </row>
    <row r="296" spans="1:4" ht="31.5">
      <c r="A296" s="4">
        <v>3</v>
      </c>
      <c r="B296" s="74" t="s">
        <v>22</v>
      </c>
      <c r="C296" s="5">
        <v>746312</v>
      </c>
      <c r="D296" s="171"/>
    </row>
    <row r="297" spans="1:4">
      <c r="A297" s="4"/>
      <c r="B297" s="25" t="s">
        <v>31</v>
      </c>
      <c r="C297" s="8">
        <f>C294+C295+C296</f>
        <v>1124354</v>
      </c>
      <c r="D297" s="171"/>
    </row>
    <row r="298" spans="1:4" ht="22.5" customHeight="1">
      <c r="A298" s="199" t="s">
        <v>88</v>
      </c>
      <c r="B298" s="200"/>
      <c r="C298" s="201"/>
      <c r="D298" s="171"/>
    </row>
    <row r="299" spans="1:4" ht="31.5">
      <c r="A299" s="4">
        <v>1</v>
      </c>
      <c r="B299" s="73" t="s">
        <v>7</v>
      </c>
      <c r="C299" s="5">
        <v>350000</v>
      </c>
      <c r="D299" s="171"/>
    </row>
    <row r="300" spans="1:4">
      <c r="A300" s="4"/>
      <c r="B300" s="25" t="s">
        <v>31</v>
      </c>
      <c r="C300" s="8">
        <f>C299</f>
        <v>350000</v>
      </c>
      <c r="D300" s="171"/>
    </row>
    <row r="301" spans="1:4" ht="15.6" customHeight="1">
      <c r="A301" s="232" t="s">
        <v>228</v>
      </c>
      <c r="B301" s="233"/>
      <c r="C301" s="234"/>
      <c r="D301" s="171"/>
    </row>
    <row r="302" spans="1:4" ht="31.5">
      <c r="A302" s="132">
        <v>1</v>
      </c>
      <c r="B302" s="151" t="s">
        <v>227</v>
      </c>
      <c r="C302" s="124">
        <v>100000</v>
      </c>
      <c r="D302" s="171"/>
    </row>
    <row r="303" spans="1:4">
      <c r="A303" s="4"/>
      <c r="B303" s="152" t="s">
        <v>31</v>
      </c>
      <c r="C303" s="128">
        <f>C302</f>
        <v>100000</v>
      </c>
      <c r="D303" s="171"/>
    </row>
    <row r="304" spans="1:4">
      <c r="A304" s="235" t="s">
        <v>229</v>
      </c>
      <c r="B304" s="236"/>
      <c r="C304" s="237"/>
      <c r="D304" s="171"/>
    </row>
    <row r="305" spans="1:5" ht="31.5">
      <c r="A305" s="4"/>
      <c r="B305" s="151" t="s">
        <v>245</v>
      </c>
      <c r="C305" s="124">
        <v>602250</v>
      </c>
      <c r="D305" s="171"/>
    </row>
    <row r="306" spans="1:5">
      <c r="A306" s="4"/>
      <c r="B306" s="152" t="s">
        <v>31</v>
      </c>
      <c r="C306" s="128">
        <f>C305</f>
        <v>602250</v>
      </c>
      <c r="D306" s="171"/>
    </row>
    <row r="307" spans="1:5">
      <c r="A307" s="4"/>
      <c r="B307" s="6" t="s">
        <v>143</v>
      </c>
      <c r="C307" s="128">
        <f>C282+C285+C288+C297+C300+C303+C306+C292</f>
        <v>7185849</v>
      </c>
      <c r="D307" s="171"/>
    </row>
    <row r="308" spans="1:5" ht="15.6" customHeight="1">
      <c r="A308" s="224" t="s">
        <v>95</v>
      </c>
      <c r="B308" s="205"/>
      <c r="C308" s="225"/>
      <c r="D308" s="171"/>
    </row>
    <row r="309" spans="1:5" ht="15.6" customHeight="1">
      <c r="A309" s="199" t="s">
        <v>142</v>
      </c>
      <c r="B309" s="200"/>
      <c r="C309" s="201"/>
      <c r="D309" s="171"/>
    </row>
    <row r="310" spans="1:5" ht="31.5">
      <c r="A310" s="100">
        <v>1</v>
      </c>
      <c r="B310" s="101" t="s">
        <v>23</v>
      </c>
      <c r="C310" s="5">
        <v>75000</v>
      </c>
      <c r="D310" s="171"/>
    </row>
    <row r="311" spans="1:5" ht="47.25">
      <c r="A311" s="119">
        <v>2</v>
      </c>
      <c r="B311" s="81" t="s">
        <v>24</v>
      </c>
      <c r="C311" s="5">
        <v>902504</v>
      </c>
      <c r="D311" s="171"/>
    </row>
    <row r="312" spans="1:5">
      <c r="A312" s="102"/>
      <c r="B312" s="25" t="s">
        <v>31</v>
      </c>
      <c r="C312" s="8">
        <f>C311+C310</f>
        <v>977504</v>
      </c>
      <c r="D312" s="171"/>
    </row>
    <row r="313" spans="1:5">
      <c r="A313" s="235" t="s">
        <v>229</v>
      </c>
      <c r="B313" s="236"/>
      <c r="C313" s="237"/>
      <c r="D313" s="171"/>
    </row>
    <row r="314" spans="1:5" ht="31.5">
      <c r="A314" s="154">
        <v>1</v>
      </c>
      <c r="B314" s="168" t="s">
        <v>246</v>
      </c>
      <c r="C314" s="124">
        <v>397750</v>
      </c>
      <c r="D314" s="171"/>
    </row>
    <row r="315" spans="1:5">
      <c r="A315" s="102"/>
      <c r="B315" s="152" t="s">
        <v>31</v>
      </c>
      <c r="C315" s="128">
        <f>C314</f>
        <v>397750</v>
      </c>
      <c r="D315" s="171"/>
    </row>
    <row r="316" spans="1:5">
      <c r="A316" s="102"/>
      <c r="B316" s="25" t="s">
        <v>97</v>
      </c>
      <c r="C316" s="128">
        <f>C312+C315</f>
        <v>1375254</v>
      </c>
      <c r="D316" s="171"/>
    </row>
    <row r="317" spans="1:5" s="35" customFormat="1" ht="17.25">
      <c r="A317" s="103"/>
      <c r="B317" s="104" t="s">
        <v>144</v>
      </c>
      <c r="C317" s="157">
        <f>C269+C274+C307+C316</f>
        <v>69211288</v>
      </c>
      <c r="D317" s="171"/>
    </row>
    <row r="318" spans="1:5" s="35" customFormat="1" ht="6" customHeight="1" thickBot="1">
      <c r="A318" s="105"/>
      <c r="B318" s="106"/>
      <c r="C318" s="44"/>
      <c r="D318" s="172"/>
    </row>
    <row r="319" spans="1:5" ht="30" customHeight="1" thickBot="1">
      <c r="A319" s="249" t="s">
        <v>145</v>
      </c>
      <c r="B319" s="261"/>
      <c r="C319" s="107">
        <f>C185+C317</f>
        <v>212438478</v>
      </c>
      <c r="D319" s="169"/>
      <c r="E319" s="174"/>
    </row>
    <row r="320" spans="1:5" ht="6.75" customHeight="1">
      <c r="A320" s="187"/>
      <c r="B320" s="188"/>
      <c r="C320" s="189"/>
    </row>
    <row r="321" spans="1:7" ht="15.6" customHeight="1">
      <c r="A321" s="199" t="s">
        <v>146</v>
      </c>
      <c r="B321" s="200"/>
      <c r="C321" s="201"/>
    </row>
    <row r="322" spans="1:7">
      <c r="A322" s="213" t="s">
        <v>147</v>
      </c>
      <c r="B322" s="208"/>
      <c r="C322" s="214"/>
      <c r="D322" s="171"/>
      <c r="E322" s="45"/>
      <c r="G322" s="45"/>
    </row>
    <row r="323" spans="1:7" ht="31.5">
      <c r="A323" s="11">
        <v>1</v>
      </c>
      <c r="B323" s="74" t="s">
        <v>199</v>
      </c>
      <c r="C323" s="20">
        <f>31479478+10235398-7411444</f>
        <v>34303432</v>
      </c>
    </row>
    <row r="324" spans="1:7" ht="47.25">
      <c r="A324" s="11">
        <v>2</v>
      </c>
      <c r="B324" s="74" t="s">
        <v>2</v>
      </c>
      <c r="C324" s="20">
        <v>7411444</v>
      </c>
    </row>
    <row r="325" spans="1:7" ht="78.75">
      <c r="A325" s="11">
        <v>3</v>
      </c>
      <c r="B325" s="74" t="s">
        <v>5</v>
      </c>
      <c r="C325" s="20">
        <v>7931247</v>
      </c>
    </row>
    <row r="326" spans="1:7" ht="110.25">
      <c r="A326" s="11">
        <v>4</v>
      </c>
      <c r="B326" s="74" t="s">
        <v>6</v>
      </c>
      <c r="C326" s="20">
        <v>54793</v>
      </c>
    </row>
    <row r="327" spans="1:7" ht="31.5">
      <c r="A327" s="11">
        <v>5</v>
      </c>
      <c r="B327" s="108" t="s">
        <v>148</v>
      </c>
      <c r="C327" s="20">
        <v>2010366</v>
      </c>
    </row>
    <row r="328" spans="1:7" ht="47.25">
      <c r="A328" s="11">
        <v>6</v>
      </c>
      <c r="B328" s="74" t="s">
        <v>3</v>
      </c>
      <c r="C328" s="20">
        <v>121253</v>
      </c>
    </row>
    <row r="329" spans="1:7">
      <c r="A329" s="4"/>
      <c r="B329" s="25" t="s">
        <v>31</v>
      </c>
      <c r="C329" s="8">
        <f>SUM(C323:C328)</f>
        <v>51832535</v>
      </c>
    </row>
    <row r="330" spans="1:7" ht="15.6" customHeight="1">
      <c r="A330" s="180" t="s">
        <v>37</v>
      </c>
      <c r="B330" s="179"/>
      <c r="C330" s="185"/>
    </row>
    <row r="331" spans="1:7" ht="31.5">
      <c r="A331" s="11">
        <v>1</v>
      </c>
      <c r="B331" s="108" t="s">
        <v>148</v>
      </c>
      <c r="C331" s="20">
        <v>8465050</v>
      </c>
    </row>
    <row r="332" spans="1:7" ht="47.25">
      <c r="A332" s="11">
        <v>2</v>
      </c>
      <c r="B332" s="74" t="s">
        <v>149</v>
      </c>
      <c r="C332" s="20">
        <v>1</v>
      </c>
    </row>
    <row r="333" spans="1:7">
      <c r="A333" s="11">
        <v>3</v>
      </c>
      <c r="B333" s="47" t="s">
        <v>150</v>
      </c>
      <c r="C333" s="20">
        <v>1314935</v>
      </c>
    </row>
    <row r="334" spans="1:7">
      <c r="A334" s="4"/>
      <c r="B334" s="25" t="s">
        <v>31</v>
      </c>
      <c r="C334" s="8">
        <f>SUM(C331:C333)</f>
        <v>9779986</v>
      </c>
    </row>
    <row r="335" spans="1:7" ht="15.6" customHeight="1">
      <c r="A335" s="258" t="s">
        <v>113</v>
      </c>
      <c r="B335" s="259"/>
      <c r="C335" s="260"/>
    </row>
    <row r="336" spans="1:7" ht="31.5">
      <c r="A336" s="4">
        <v>1</v>
      </c>
      <c r="B336" s="74" t="s">
        <v>189</v>
      </c>
      <c r="C336" s="5">
        <v>9429</v>
      </c>
    </row>
    <row r="337" spans="1:3">
      <c r="A337" s="4"/>
      <c r="B337" s="25" t="s">
        <v>31</v>
      </c>
      <c r="C337" s="8">
        <f>SUM(C336)</f>
        <v>9429</v>
      </c>
    </row>
    <row r="338" spans="1:3">
      <c r="A338" s="11"/>
      <c r="B338" s="46" t="s">
        <v>151</v>
      </c>
      <c r="C338" s="7">
        <f>SUM(C329+C334+C337)</f>
        <v>61621950</v>
      </c>
    </row>
    <row r="339" spans="1:3">
      <c r="A339" s="11"/>
      <c r="B339" s="47"/>
      <c r="C339" s="20"/>
    </row>
    <row r="340" spans="1:3" ht="22.5" customHeight="1">
      <c r="A340" s="213" t="s">
        <v>152</v>
      </c>
      <c r="B340" s="208"/>
      <c r="C340" s="214"/>
    </row>
    <row r="341" spans="1:3" ht="21" customHeight="1">
      <c r="A341" s="213" t="s">
        <v>153</v>
      </c>
      <c r="B341" s="208"/>
      <c r="C341" s="214"/>
    </row>
    <row r="342" spans="1:3" ht="39" customHeight="1">
      <c r="A342" s="224" t="s">
        <v>154</v>
      </c>
      <c r="B342" s="205"/>
      <c r="C342" s="225"/>
    </row>
    <row r="343" spans="1:3" ht="34.9" customHeight="1">
      <c r="A343" s="48" t="s">
        <v>155</v>
      </c>
      <c r="B343" s="79" t="s">
        <v>156</v>
      </c>
      <c r="C343" s="49">
        <v>1400000</v>
      </c>
    </row>
    <row r="344" spans="1:3">
      <c r="A344" s="50"/>
      <c r="B344" s="51" t="s">
        <v>157</v>
      </c>
      <c r="C344" s="52">
        <v>1400000</v>
      </c>
    </row>
    <row r="345" spans="1:3">
      <c r="A345" s="262" t="s">
        <v>158</v>
      </c>
      <c r="B345" s="263"/>
      <c r="C345" s="264"/>
    </row>
    <row r="346" spans="1:3">
      <c r="A346" s="48" t="s">
        <v>155</v>
      </c>
      <c r="B346" s="47" t="s">
        <v>159</v>
      </c>
      <c r="C346" s="52">
        <v>126908</v>
      </c>
    </row>
    <row r="347" spans="1:3">
      <c r="A347" s="53" t="s">
        <v>160</v>
      </c>
      <c r="B347" s="109" t="s">
        <v>161</v>
      </c>
      <c r="C347" s="52">
        <v>185510</v>
      </c>
    </row>
    <row r="348" spans="1:3">
      <c r="A348" s="48" t="s">
        <v>252</v>
      </c>
      <c r="B348" s="47" t="s">
        <v>251</v>
      </c>
      <c r="C348" s="52">
        <v>846476</v>
      </c>
    </row>
    <row r="349" spans="1:3">
      <c r="A349" s="181" t="s">
        <v>162</v>
      </c>
      <c r="B349" s="183"/>
      <c r="C349" s="52">
        <f>C348+C347+C346</f>
        <v>1158894</v>
      </c>
    </row>
    <row r="350" spans="1:3">
      <c r="A350" s="54"/>
      <c r="B350" s="51" t="s">
        <v>163</v>
      </c>
      <c r="C350" s="52">
        <v>2500000</v>
      </c>
    </row>
    <row r="351" spans="1:3">
      <c r="A351" s="50"/>
      <c r="B351" s="190"/>
      <c r="C351" s="191"/>
    </row>
    <row r="352" spans="1:3">
      <c r="A352" s="213" t="s">
        <v>164</v>
      </c>
      <c r="B352" s="208"/>
      <c r="C352" s="214"/>
    </row>
    <row r="353" spans="1:4">
      <c r="A353" s="48" t="s">
        <v>155</v>
      </c>
      <c r="B353" s="47" t="s">
        <v>164</v>
      </c>
      <c r="C353" s="120">
        <v>8600000</v>
      </c>
    </row>
    <row r="354" spans="1:4">
      <c r="A354" s="53" t="s">
        <v>160</v>
      </c>
      <c r="B354" s="130" t="s">
        <v>209</v>
      </c>
      <c r="C354" s="120">
        <v>273750</v>
      </c>
    </row>
    <row r="355" spans="1:4">
      <c r="A355" s="181" t="s">
        <v>200</v>
      </c>
      <c r="B355" s="183"/>
      <c r="C355" s="52">
        <f>SUM(C353:C354)</f>
        <v>8873750</v>
      </c>
    </row>
    <row r="356" spans="1:4" ht="5.25" customHeight="1">
      <c r="A356" s="55"/>
      <c r="B356" s="37"/>
      <c r="C356" s="110"/>
    </row>
    <row r="357" spans="1:4">
      <c r="A357" s="213" t="s">
        <v>165</v>
      </c>
      <c r="B357" s="208"/>
      <c r="C357" s="214"/>
    </row>
    <row r="358" spans="1:4" ht="6.75" customHeight="1">
      <c r="A358" s="181"/>
      <c r="B358" s="182"/>
      <c r="C358" s="184"/>
    </row>
    <row r="359" spans="1:4">
      <c r="A359" s="50" t="s">
        <v>166</v>
      </c>
      <c r="B359" s="192"/>
      <c r="C359" s="7">
        <v>2000000</v>
      </c>
    </row>
    <row r="360" spans="1:4" ht="8.25" customHeight="1">
      <c r="A360" s="56"/>
      <c r="B360" s="57"/>
      <c r="C360" s="58"/>
    </row>
    <row r="361" spans="1:4" ht="6" customHeight="1">
      <c r="A361" s="56"/>
      <c r="B361" s="57"/>
      <c r="C361" s="58"/>
    </row>
    <row r="362" spans="1:4">
      <c r="A362" s="213" t="s">
        <v>167</v>
      </c>
      <c r="B362" s="208"/>
      <c r="C362" s="214"/>
    </row>
    <row r="363" spans="1:4" s="63" customFormat="1" ht="15.6" customHeight="1">
      <c r="A363" s="258" t="s">
        <v>113</v>
      </c>
      <c r="B363" s="259"/>
      <c r="C363" s="260"/>
      <c r="D363" s="68"/>
    </row>
    <row r="364" spans="1:4" s="63" customFormat="1">
      <c r="A364" s="226" t="s">
        <v>168</v>
      </c>
      <c r="B364" s="227"/>
      <c r="C364" s="228"/>
      <c r="D364" s="68"/>
    </row>
    <row r="365" spans="1:4" s="63" customFormat="1">
      <c r="A365" s="11">
        <v>1</v>
      </c>
      <c r="B365" s="111" t="s">
        <v>169</v>
      </c>
      <c r="C365" s="59">
        <v>1009100</v>
      </c>
      <c r="D365" s="68"/>
    </row>
    <row r="366" spans="1:4" s="63" customFormat="1">
      <c r="A366" s="60"/>
      <c r="B366" s="61" t="s">
        <v>31</v>
      </c>
      <c r="C366" s="62">
        <f>C365</f>
        <v>1009100</v>
      </c>
      <c r="D366" s="68"/>
    </row>
    <row r="367" spans="1:4" s="63" customFormat="1">
      <c r="A367" s="11"/>
      <c r="B367" s="64" t="s">
        <v>170</v>
      </c>
      <c r="C367" s="65">
        <f>C366</f>
        <v>1009100</v>
      </c>
      <c r="D367" s="68"/>
    </row>
    <row r="368" spans="1:4" s="63" customFormat="1">
      <c r="A368" s="60"/>
      <c r="B368" s="71"/>
      <c r="C368" s="62"/>
      <c r="D368" s="68"/>
    </row>
    <row r="369" spans="1:4" s="63" customFormat="1" ht="15.6" customHeight="1">
      <c r="A369" s="224" t="s">
        <v>171</v>
      </c>
      <c r="B369" s="205"/>
      <c r="C369" s="225"/>
      <c r="D369" s="68"/>
    </row>
    <row r="370" spans="1:4" s="63" customFormat="1" ht="31.5">
      <c r="A370" s="11">
        <v>1</v>
      </c>
      <c r="B370" s="112" t="s">
        <v>172</v>
      </c>
      <c r="C370" s="5">
        <v>3990900</v>
      </c>
      <c r="D370" s="68"/>
    </row>
    <row r="371" spans="1:4" s="63" customFormat="1">
      <c r="A371" s="11"/>
      <c r="B371" s="46" t="s">
        <v>31</v>
      </c>
      <c r="C371" s="7">
        <f>C370</f>
        <v>3990900</v>
      </c>
      <c r="D371" s="68"/>
    </row>
    <row r="372" spans="1:4">
      <c r="A372" s="11"/>
      <c r="B372" s="46" t="s">
        <v>173</v>
      </c>
      <c r="C372" s="7">
        <f>C371</f>
        <v>3990900</v>
      </c>
    </row>
    <row r="373" spans="1:4">
      <c r="A373" s="186" t="s">
        <v>174</v>
      </c>
      <c r="B373" s="193"/>
      <c r="C373" s="7">
        <f>C372+C367</f>
        <v>5000000</v>
      </c>
    </row>
    <row r="374" spans="1:4" ht="7.5" customHeight="1">
      <c r="A374" s="66"/>
      <c r="B374" s="113"/>
      <c r="C374" s="114"/>
    </row>
    <row r="375" spans="1:4" ht="9.75" customHeight="1">
      <c r="A375" s="60"/>
      <c r="B375" s="115"/>
      <c r="C375" s="116"/>
    </row>
    <row r="376" spans="1:4" ht="16.5" thickBot="1">
      <c r="A376" s="67"/>
      <c r="B376" s="117" t="s">
        <v>175</v>
      </c>
      <c r="C376" s="118">
        <f>C319+C338+C350+C355+C359+C373</f>
        <v>292434178</v>
      </c>
    </row>
  </sheetData>
  <mergeCells count="88">
    <mergeCell ref="A226:C226"/>
    <mergeCell ref="A357:C357"/>
    <mergeCell ref="A362:C362"/>
    <mergeCell ref="A363:C363"/>
    <mergeCell ref="A309:C309"/>
    <mergeCell ref="A313:C313"/>
    <mergeCell ref="A319:B319"/>
    <mergeCell ref="A321:C321"/>
    <mergeCell ref="A322:C322"/>
    <mergeCell ref="A335:C335"/>
    <mergeCell ref="A340:C340"/>
    <mergeCell ref="A341:C341"/>
    <mergeCell ref="A345:C345"/>
    <mergeCell ref="A263:C263"/>
    <mergeCell ref="A270:C270"/>
    <mergeCell ref="A271:C271"/>
    <mergeCell ref="A216:C216"/>
    <mergeCell ref="A188:C188"/>
    <mergeCell ref="A189:C189"/>
    <mergeCell ref="A213:C213"/>
    <mergeCell ref="A222:C222"/>
    <mergeCell ref="A121:C121"/>
    <mergeCell ref="A230:C230"/>
    <mergeCell ref="A242:C242"/>
    <mergeCell ref="A250:C250"/>
    <mergeCell ref="A257:C257"/>
    <mergeCell ref="A149:C149"/>
    <mergeCell ref="A150:C150"/>
    <mergeCell ref="A157:C157"/>
    <mergeCell ref="A161:C161"/>
    <mergeCell ref="A172:C172"/>
    <mergeCell ref="A173:C173"/>
    <mergeCell ref="A177:C177"/>
    <mergeCell ref="A180:C180"/>
    <mergeCell ref="A187:C187"/>
    <mergeCell ref="A245:C245"/>
    <mergeCell ref="A233:C233"/>
    <mergeCell ref="A7:C7"/>
    <mergeCell ref="A75:C75"/>
    <mergeCell ref="A78:C78"/>
    <mergeCell ref="A87:C87"/>
    <mergeCell ref="A19:C19"/>
    <mergeCell ref="B5:C5"/>
    <mergeCell ref="B3:C3"/>
    <mergeCell ref="A35:C35"/>
    <mergeCell ref="A38:C38"/>
    <mergeCell ref="A72:C72"/>
    <mergeCell ref="A43:C43"/>
    <mergeCell ref="A47:C47"/>
    <mergeCell ref="A10:C10"/>
    <mergeCell ref="A42:C42"/>
    <mergeCell ref="A26:C26"/>
    <mergeCell ref="A11:C11"/>
    <mergeCell ref="A32:C32"/>
    <mergeCell ref="A20:C20"/>
    <mergeCell ref="A23:C23"/>
    <mergeCell ref="A12:C12"/>
    <mergeCell ref="A15:C15"/>
    <mergeCell ref="A369:C369"/>
    <mergeCell ref="A364:C364"/>
    <mergeCell ref="A289:C289"/>
    <mergeCell ref="A293:C293"/>
    <mergeCell ref="A342:C342"/>
    <mergeCell ref="A352:C352"/>
    <mergeCell ref="A308:C308"/>
    <mergeCell ref="A301:C301"/>
    <mergeCell ref="A304:C304"/>
    <mergeCell ref="A275:C275"/>
    <mergeCell ref="A276:C276"/>
    <mergeCell ref="A283:C283"/>
    <mergeCell ref="A286:C286"/>
    <mergeCell ref="A298:C298"/>
    <mergeCell ref="A141:C141"/>
    <mergeCell ref="A144:C144"/>
    <mergeCell ref="A138:C138"/>
    <mergeCell ref="A51:C51"/>
    <mergeCell ref="A48:C48"/>
    <mergeCell ref="A55:C55"/>
    <mergeCell ref="A56:C56"/>
    <mergeCell ref="A93:C93"/>
    <mergeCell ref="A124:C124"/>
    <mergeCell ref="A129:C129"/>
    <mergeCell ref="A130:C130"/>
    <mergeCell ref="A135:C135"/>
    <mergeCell ref="A99:C99"/>
    <mergeCell ref="A106:C106"/>
    <mergeCell ref="A111:C111"/>
    <mergeCell ref="A118:C118"/>
  </mergeCells>
  <phoneticPr fontId="0" type="noConversion"/>
  <pageMargins left="0.62992125984251968" right="0.23622047244094491" top="0.55118110236220474" bottom="0.35433070866141736" header="0.19685039370078741" footer="0.19685039370078741"/>
  <pageSetup paperSize="9" scale="60" firstPageNumber="17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g106kaa</cp:lastModifiedBy>
  <cp:lastPrinted>2019-10-29T15:10:29Z</cp:lastPrinted>
  <dcterms:created xsi:type="dcterms:W3CDTF">2019-05-16T10:26:58Z</dcterms:created>
  <dcterms:modified xsi:type="dcterms:W3CDTF">2019-10-29T15:10:38Z</dcterms:modified>
</cp:coreProperties>
</file>